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20-2023\"/>
    </mc:Choice>
  </mc:AlternateContent>
  <bookViews>
    <workbookView xWindow="480" yWindow="615" windowWidth="14355" windowHeight="7455" tabRatio="776" activeTab="1"/>
  </bookViews>
  <sheets>
    <sheet name="3.2" sheetId="11" r:id="rId1"/>
    <sheet name="3ა.2" sheetId="13" r:id="rId2"/>
  </sheets>
  <calcPr calcId="152511"/>
</workbook>
</file>

<file path=xl/calcChain.xml><?xml version="1.0" encoding="utf-8"?>
<calcChain xmlns="http://schemas.openxmlformats.org/spreadsheetml/2006/main">
  <c r="E13" i="11" l="1"/>
  <c r="D13" i="11" s="1"/>
  <c r="F13" i="11"/>
  <c r="G13" i="11"/>
  <c r="I13" i="11"/>
  <c r="H13" i="11" s="1"/>
  <c r="J13" i="11"/>
  <c r="K13" i="11"/>
  <c r="M13" i="11"/>
  <c r="L13" i="11" s="1"/>
  <c r="N13" i="11"/>
  <c r="O13" i="11"/>
  <c r="P13" i="11"/>
  <c r="Q13" i="11"/>
  <c r="R13" i="11"/>
  <c r="S13" i="11"/>
  <c r="E14" i="11"/>
  <c r="D14" i="11" s="1"/>
  <c r="F14" i="11"/>
  <c r="G14" i="11"/>
  <c r="H14" i="11"/>
  <c r="I14" i="11"/>
  <c r="J14" i="11"/>
  <c r="K14" i="11"/>
  <c r="M14" i="11"/>
  <c r="L14" i="11" s="1"/>
  <c r="N14" i="11"/>
  <c r="O14" i="11"/>
  <c r="P14" i="11"/>
  <c r="Q14" i="11"/>
  <c r="R14" i="11"/>
  <c r="S14" i="11"/>
  <c r="D15" i="11"/>
  <c r="H15" i="11"/>
  <c r="L15" i="11"/>
  <c r="P15" i="11"/>
  <c r="D16" i="11"/>
  <c r="H16" i="11"/>
  <c r="L16" i="11"/>
  <c r="P16" i="11"/>
  <c r="D17" i="11"/>
  <c r="H17" i="11"/>
  <c r="L17" i="11"/>
  <c r="P17" i="11"/>
  <c r="E11" i="11"/>
  <c r="E63" i="11" l="1"/>
  <c r="E61" i="11"/>
  <c r="E48" i="11" l="1"/>
  <c r="D47" i="11"/>
  <c r="E47" i="11"/>
  <c r="D46" i="11"/>
  <c r="E46" i="11"/>
  <c r="E45" i="11"/>
  <c r="D75" i="11" l="1"/>
  <c r="E72" i="11" l="1"/>
  <c r="E71" i="11"/>
  <c r="E27" i="11" l="1"/>
  <c r="D35" i="11"/>
  <c r="E23" i="11" l="1"/>
  <c r="D20" i="11"/>
  <c r="D21" i="11"/>
  <c r="D22" i="11"/>
  <c r="D23" i="11"/>
  <c r="D24" i="11"/>
  <c r="D25" i="11"/>
  <c r="D26" i="11"/>
  <c r="E18" i="11"/>
  <c r="S10" i="11" l="1"/>
  <c r="R10" i="11"/>
  <c r="Q10" i="11"/>
  <c r="O10" i="11"/>
  <c r="N10" i="11"/>
  <c r="M10" i="11"/>
  <c r="K10" i="11"/>
  <c r="J10" i="11"/>
  <c r="H10" i="11" s="1"/>
  <c r="I10" i="11"/>
  <c r="F10" i="11"/>
  <c r="G10" i="11"/>
  <c r="E10" i="11"/>
  <c r="S11" i="11"/>
  <c r="R11" i="11"/>
  <c r="Q11" i="11"/>
  <c r="O11" i="11"/>
  <c r="N11" i="11"/>
  <c r="M11" i="11"/>
  <c r="K11" i="11"/>
  <c r="J11" i="11"/>
  <c r="I11" i="11"/>
  <c r="F11" i="11"/>
  <c r="G11" i="11"/>
  <c r="E9" i="11" l="1"/>
  <c r="L10" i="11"/>
  <c r="P10" i="11"/>
  <c r="D10" i="11"/>
  <c r="S77" i="11"/>
  <c r="R77" i="11"/>
  <c r="Q77" i="11"/>
  <c r="O77" i="11"/>
  <c r="N77" i="11"/>
  <c r="M77" i="11"/>
  <c r="K77" i="11"/>
  <c r="J77" i="11"/>
  <c r="I77" i="11"/>
  <c r="F77" i="11"/>
  <c r="G77" i="11"/>
  <c r="E77" i="11"/>
  <c r="P86" i="11"/>
  <c r="P87" i="11"/>
  <c r="L86" i="11"/>
  <c r="L87" i="11"/>
  <c r="H86" i="11"/>
  <c r="H87" i="11"/>
  <c r="D86" i="11"/>
  <c r="D87" i="11"/>
  <c r="P77" i="11" l="1"/>
  <c r="D77" i="11"/>
  <c r="L77" i="11"/>
  <c r="H77" i="11"/>
  <c r="E36" i="11"/>
  <c r="I36" i="11"/>
  <c r="Q36" i="11"/>
  <c r="H50" i="11"/>
  <c r="L50" i="11"/>
  <c r="P50" i="11"/>
  <c r="Q43" i="11"/>
  <c r="S43" i="11"/>
  <c r="R43" i="11"/>
  <c r="O43" i="11"/>
  <c r="N43" i="11"/>
  <c r="K43" i="11"/>
  <c r="J43" i="11"/>
  <c r="I43" i="11"/>
  <c r="F43" i="11"/>
  <c r="G43" i="11"/>
  <c r="E43" i="11"/>
  <c r="D50" i="11"/>
  <c r="D43" i="11" l="1"/>
  <c r="P43" i="11"/>
  <c r="H43" i="11"/>
  <c r="H26" i="11"/>
  <c r="L26" i="11"/>
  <c r="P26" i="11"/>
  <c r="Q18" i="11"/>
  <c r="R18" i="11"/>
  <c r="S18" i="11"/>
  <c r="N18" i="11"/>
  <c r="O18" i="11"/>
  <c r="M18" i="11"/>
  <c r="J18" i="11"/>
  <c r="K18" i="11"/>
  <c r="I18" i="11"/>
  <c r="F18" i="11"/>
  <c r="G18" i="11"/>
  <c r="D18" i="11" l="1"/>
  <c r="H18" i="11"/>
  <c r="P18" i="11"/>
  <c r="L18" i="11"/>
  <c r="M80" i="13"/>
  <c r="M81" i="13"/>
  <c r="M82" i="13"/>
  <c r="M84" i="13"/>
  <c r="M85" i="13"/>
  <c r="M79" i="13"/>
  <c r="M83" i="13"/>
  <c r="L90" i="11"/>
  <c r="P25" i="13" l="1"/>
  <c r="P88" i="13"/>
  <c r="L88" i="13"/>
  <c r="H88" i="13"/>
  <c r="D88" i="13"/>
  <c r="P87" i="13"/>
  <c r="L87" i="13"/>
  <c r="H87" i="13"/>
  <c r="D87" i="13"/>
  <c r="S86" i="13"/>
  <c r="R86" i="13"/>
  <c r="Q86" i="13"/>
  <c r="P86" i="13" s="1"/>
  <c r="O86" i="13"/>
  <c r="N86" i="13"/>
  <c r="M86" i="13"/>
  <c r="K86" i="13"/>
  <c r="J86" i="13"/>
  <c r="I86" i="13"/>
  <c r="G86" i="13"/>
  <c r="F86" i="13"/>
  <c r="E86" i="13"/>
  <c r="D85" i="13"/>
  <c r="P84" i="13"/>
  <c r="D84" i="13"/>
  <c r="P83" i="13"/>
  <c r="H83" i="13"/>
  <c r="D83" i="13"/>
  <c r="D82" i="13"/>
  <c r="D81" i="13"/>
  <c r="H80" i="13"/>
  <c r="D80" i="13"/>
  <c r="H79" i="13"/>
  <c r="D79" i="13"/>
  <c r="P78" i="13"/>
  <c r="L78" i="13"/>
  <c r="H78" i="13"/>
  <c r="D78" i="13"/>
  <c r="S77" i="13"/>
  <c r="R77" i="13"/>
  <c r="O77" i="13"/>
  <c r="N77" i="13"/>
  <c r="K77" i="13"/>
  <c r="J77" i="13"/>
  <c r="G77" i="13"/>
  <c r="F77" i="13"/>
  <c r="E77" i="13"/>
  <c r="D76" i="13"/>
  <c r="H75" i="13"/>
  <c r="D75" i="13"/>
  <c r="P74" i="13"/>
  <c r="L74" i="13"/>
  <c r="H74" i="13"/>
  <c r="D74" i="13"/>
  <c r="S73" i="13"/>
  <c r="R73" i="13"/>
  <c r="O73" i="13"/>
  <c r="N73" i="13"/>
  <c r="K73" i="13"/>
  <c r="J73" i="13"/>
  <c r="G73" i="13"/>
  <c r="F73" i="13"/>
  <c r="E73" i="13"/>
  <c r="D73" i="13" s="1"/>
  <c r="P72" i="13"/>
  <c r="L72" i="13"/>
  <c r="H72" i="13"/>
  <c r="D72" i="13"/>
  <c r="P71" i="13"/>
  <c r="L71" i="13"/>
  <c r="H71" i="13"/>
  <c r="D71" i="13"/>
  <c r="P70" i="13"/>
  <c r="L70" i="13"/>
  <c r="H70" i="13"/>
  <c r="D70" i="13"/>
  <c r="P69" i="13"/>
  <c r="L69" i="13"/>
  <c r="H69" i="13"/>
  <c r="D69" i="13"/>
  <c r="P68" i="13"/>
  <c r="L68" i="13"/>
  <c r="H68" i="13"/>
  <c r="D68" i="13"/>
  <c r="P67" i="13"/>
  <c r="L67" i="13"/>
  <c r="H67" i="13"/>
  <c r="D67" i="13"/>
  <c r="L66" i="13"/>
  <c r="H66" i="13"/>
  <c r="D66" i="13"/>
  <c r="P65" i="13"/>
  <c r="L65" i="13"/>
  <c r="H65" i="13"/>
  <c r="D65" i="13"/>
  <c r="S64" i="13"/>
  <c r="R64" i="13"/>
  <c r="O64" i="13"/>
  <c r="N64" i="13"/>
  <c r="M64" i="13"/>
  <c r="K64" i="13"/>
  <c r="J64" i="13"/>
  <c r="H64" i="13" s="1"/>
  <c r="I64" i="13"/>
  <c r="G64" i="13"/>
  <c r="F64" i="13"/>
  <c r="D64" i="13" s="1"/>
  <c r="E64" i="13"/>
  <c r="Q63" i="13"/>
  <c r="P63" i="13" s="1"/>
  <c r="L63" i="13"/>
  <c r="H63" i="13"/>
  <c r="D63" i="13"/>
  <c r="S61" i="13"/>
  <c r="R61" i="13"/>
  <c r="Q61" i="13"/>
  <c r="P61" i="13" s="1"/>
  <c r="O61" i="13"/>
  <c r="N61" i="13"/>
  <c r="M61" i="13"/>
  <c r="L61" i="13" s="1"/>
  <c r="K61" i="13"/>
  <c r="J61" i="13"/>
  <c r="I61" i="13"/>
  <c r="H61" i="13" s="1"/>
  <c r="G61" i="13"/>
  <c r="F61" i="13"/>
  <c r="E61" i="13"/>
  <c r="D61" i="13" s="1"/>
  <c r="Q60" i="13"/>
  <c r="P60" i="13"/>
  <c r="L60" i="13"/>
  <c r="H60" i="13"/>
  <c r="D60" i="13"/>
  <c r="P59" i="13"/>
  <c r="L59" i="13"/>
  <c r="H59" i="13"/>
  <c r="D59" i="13"/>
  <c r="P58" i="13"/>
  <c r="L58" i="13"/>
  <c r="H58" i="13"/>
  <c r="D58" i="13"/>
  <c r="P57" i="13"/>
  <c r="L57" i="13"/>
  <c r="H57" i="13"/>
  <c r="D57" i="13"/>
  <c r="P56" i="13"/>
  <c r="L56" i="13"/>
  <c r="H56" i="13"/>
  <c r="D56" i="13"/>
  <c r="P55" i="13"/>
  <c r="L55" i="13"/>
  <c r="H55" i="13"/>
  <c r="D55" i="13"/>
  <c r="P54" i="13"/>
  <c r="L54" i="13"/>
  <c r="H54" i="13"/>
  <c r="D54" i="13"/>
  <c r="P53" i="13"/>
  <c r="L53" i="13"/>
  <c r="H53" i="13"/>
  <c r="D53" i="13"/>
  <c r="P52" i="13"/>
  <c r="L52" i="13"/>
  <c r="H52" i="13"/>
  <c r="D52" i="13"/>
  <c r="S51" i="13"/>
  <c r="R51" i="13"/>
  <c r="O51" i="13"/>
  <c r="N51" i="13"/>
  <c r="M51" i="13"/>
  <c r="K51" i="13"/>
  <c r="J51" i="13"/>
  <c r="I51" i="13"/>
  <c r="H51" i="13" s="1"/>
  <c r="G51" i="13"/>
  <c r="F51" i="13"/>
  <c r="E51" i="13"/>
  <c r="Q50" i="13"/>
  <c r="P50" i="13"/>
  <c r="L50" i="13"/>
  <c r="H50" i="13"/>
  <c r="D50" i="13"/>
  <c r="Q49" i="13"/>
  <c r="Q47" i="13" s="1"/>
  <c r="P47" i="13" s="1"/>
  <c r="P49" i="13"/>
  <c r="L49" i="13"/>
  <c r="H49" i="13"/>
  <c r="D49" i="13"/>
  <c r="S47" i="13"/>
  <c r="R47" i="13"/>
  <c r="O47" i="13"/>
  <c r="L47" i="13" s="1"/>
  <c r="N47" i="13"/>
  <c r="M47" i="13"/>
  <c r="K47" i="13"/>
  <c r="H47" i="13" s="1"/>
  <c r="J47" i="13"/>
  <c r="I47" i="13"/>
  <c r="G47" i="13"/>
  <c r="D47" i="13" s="1"/>
  <c r="F47" i="13"/>
  <c r="E47" i="13"/>
  <c r="P46" i="13"/>
  <c r="L46" i="13"/>
  <c r="H46" i="13"/>
  <c r="D46" i="13"/>
  <c r="P45" i="13"/>
  <c r="L45" i="13"/>
  <c r="H45" i="13"/>
  <c r="D45" i="13"/>
  <c r="P44" i="13"/>
  <c r="L44" i="13"/>
  <c r="H44" i="13"/>
  <c r="D44" i="13"/>
  <c r="S43" i="13"/>
  <c r="R43" i="13"/>
  <c r="O43" i="13"/>
  <c r="N43" i="13"/>
  <c r="M43" i="13"/>
  <c r="L43" i="13" s="1"/>
  <c r="K43" i="13"/>
  <c r="J43" i="13"/>
  <c r="I43" i="13"/>
  <c r="H43" i="13" s="1"/>
  <c r="G43" i="13"/>
  <c r="F43" i="13"/>
  <c r="E43" i="13"/>
  <c r="D43" i="13" s="1"/>
  <c r="H42" i="13"/>
  <c r="D42" i="13"/>
  <c r="P41" i="13"/>
  <c r="H41" i="13"/>
  <c r="D41" i="13"/>
  <c r="D40" i="13"/>
  <c r="P39" i="13"/>
  <c r="L39" i="13"/>
  <c r="H39" i="13"/>
  <c r="D39" i="13"/>
  <c r="S38" i="13"/>
  <c r="R38" i="13"/>
  <c r="O38" i="13"/>
  <c r="N38" i="13"/>
  <c r="K38" i="13"/>
  <c r="J38" i="13"/>
  <c r="G38" i="13"/>
  <c r="F38" i="13"/>
  <c r="E38" i="13"/>
  <c r="P37" i="13"/>
  <c r="L37" i="13"/>
  <c r="H37" i="13"/>
  <c r="D37" i="13"/>
  <c r="P36" i="13"/>
  <c r="L36" i="13"/>
  <c r="H36" i="13"/>
  <c r="D36" i="13"/>
  <c r="P35" i="13"/>
  <c r="L35" i="13"/>
  <c r="H35" i="13"/>
  <c r="D35" i="13"/>
  <c r="P34" i="13"/>
  <c r="L34" i="13"/>
  <c r="H34" i="13"/>
  <c r="D34" i="13"/>
  <c r="P33" i="13"/>
  <c r="L33" i="13"/>
  <c r="H33" i="13"/>
  <c r="D33" i="13"/>
  <c r="P32" i="13"/>
  <c r="L32" i="13"/>
  <c r="H32" i="13"/>
  <c r="S31" i="13"/>
  <c r="S12" i="13" s="1"/>
  <c r="R31" i="13"/>
  <c r="O31" i="13"/>
  <c r="O12" i="13" s="1"/>
  <c r="N31" i="13"/>
  <c r="M31" i="13"/>
  <c r="L31" i="13" s="1"/>
  <c r="K31" i="13"/>
  <c r="J31" i="13"/>
  <c r="I31" i="13"/>
  <c r="H31" i="13" s="1"/>
  <c r="G31" i="13"/>
  <c r="F31" i="13"/>
  <c r="E31" i="13"/>
  <c r="D31" i="13" s="1"/>
  <c r="P30" i="13"/>
  <c r="L30" i="13"/>
  <c r="H30" i="13"/>
  <c r="D30" i="13"/>
  <c r="P29" i="13"/>
  <c r="L29" i="13"/>
  <c r="H29" i="13"/>
  <c r="D29" i="13"/>
  <c r="P28" i="13"/>
  <c r="L28" i="13"/>
  <c r="H28" i="13"/>
  <c r="D28" i="13"/>
  <c r="P27" i="13"/>
  <c r="L27" i="13"/>
  <c r="H27" i="13"/>
  <c r="D27" i="13"/>
  <c r="P26" i="13"/>
  <c r="L26" i="13"/>
  <c r="H26" i="13"/>
  <c r="D26" i="13"/>
  <c r="L25" i="13"/>
  <c r="H25" i="13"/>
  <c r="D25" i="13"/>
  <c r="P24" i="13"/>
  <c r="L24" i="13"/>
  <c r="H24" i="13"/>
  <c r="S23" i="13"/>
  <c r="R23" i="13"/>
  <c r="Q23" i="13"/>
  <c r="P23" i="13" s="1"/>
  <c r="O23" i="13"/>
  <c r="N23" i="13"/>
  <c r="M23" i="13"/>
  <c r="L23" i="13" s="1"/>
  <c r="K23" i="13"/>
  <c r="J23" i="13"/>
  <c r="I23" i="13"/>
  <c r="H23" i="13" s="1"/>
  <c r="G23" i="13"/>
  <c r="F23" i="13"/>
  <c r="E23" i="13"/>
  <c r="D23" i="13" s="1"/>
  <c r="P22" i="13"/>
  <c r="L22" i="13"/>
  <c r="H22" i="13"/>
  <c r="D22" i="13"/>
  <c r="P21" i="13"/>
  <c r="L21" i="13"/>
  <c r="H21" i="13"/>
  <c r="D21" i="13"/>
  <c r="P20" i="13"/>
  <c r="L20" i="13"/>
  <c r="H20" i="13"/>
  <c r="D20" i="13"/>
  <c r="P19" i="13"/>
  <c r="L19" i="13"/>
  <c r="H19" i="13"/>
  <c r="D19" i="13"/>
  <c r="P18" i="13"/>
  <c r="L18" i="13"/>
  <c r="H18" i="13"/>
  <c r="D18" i="13"/>
  <c r="P17" i="13"/>
  <c r="L17" i="13"/>
  <c r="H17" i="13"/>
  <c r="D17" i="13"/>
  <c r="P16" i="13"/>
  <c r="L16" i="13"/>
  <c r="H16" i="13"/>
  <c r="D16" i="13"/>
  <c r="S15" i="13"/>
  <c r="R15" i="13"/>
  <c r="Q15" i="13"/>
  <c r="P15" i="13" s="1"/>
  <c r="O15" i="13"/>
  <c r="N15" i="13"/>
  <c r="M15" i="13"/>
  <c r="L15" i="13" s="1"/>
  <c r="K15" i="13"/>
  <c r="J15" i="13"/>
  <c r="I15" i="13"/>
  <c r="H15" i="13" s="1"/>
  <c r="G15" i="13"/>
  <c r="F15" i="13"/>
  <c r="E15" i="13"/>
  <c r="D15" i="13" s="1"/>
  <c r="P14" i="13"/>
  <c r="L14" i="13"/>
  <c r="H14" i="13"/>
  <c r="D14" i="13"/>
  <c r="R13" i="13"/>
  <c r="P13" i="13"/>
  <c r="N13" i="13"/>
  <c r="L13" i="13"/>
  <c r="H13" i="13"/>
  <c r="J13" i="13"/>
  <c r="G12" i="13"/>
  <c r="F13" i="13"/>
  <c r="P11" i="13"/>
  <c r="M11" i="13"/>
  <c r="L11" i="13" s="1"/>
  <c r="I11" i="13"/>
  <c r="H11" i="13"/>
  <c r="E11" i="13"/>
  <c r="D11" i="13" s="1"/>
  <c r="P10" i="13"/>
  <c r="L10" i="13"/>
  <c r="H10" i="13"/>
  <c r="D10" i="13"/>
  <c r="S9" i="13"/>
  <c r="R9" i="13"/>
  <c r="O9" i="13"/>
  <c r="N9" i="13"/>
  <c r="M9" i="13"/>
  <c r="L9" i="13" s="1"/>
  <c r="K9" i="13"/>
  <c r="J9" i="13"/>
  <c r="I9" i="13"/>
  <c r="H9" i="13" s="1"/>
  <c r="G9" i="13"/>
  <c r="F9" i="13"/>
  <c r="M43" i="11" l="1"/>
  <c r="L43" i="11" s="1"/>
  <c r="P42" i="13"/>
  <c r="D38" i="13"/>
  <c r="L41" i="13"/>
  <c r="Q9" i="13"/>
  <c r="P9" i="13" s="1"/>
  <c r="Q43" i="13"/>
  <c r="P43" i="13" s="1"/>
  <c r="E9" i="13"/>
  <c r="D9" i="13" s="1"/>
  <c r="Q51" i="13"/>
  <c r="P51" i="13" s="1"/>
  <c r="L64" i="13"/>
  <c r="Q64" i="13"/>
  <c r="E12" i="13"/>
  <c r="I73" i="13"/>
  <c r="H73" i="13" s="1"/>
  <c r="E8" i="13"/>
  <c r="L83" i="13"/>
  <c r="I77" i="13"/>
  <c r="H77" i="13" s="1"/>
  <c r="L79" i="13"/>
  <c r="P80" i="13"/>
  <c r="H84" i="13"/>
  <c r="H85" i="13"/>
  <c r="D77" i="13"/>
  <c r="H81" i="13"/>
  <c r="L86" i="13"/>
  <c r="H86" i="13"/>
  <c r="D86" i="13"/>
  <c r="L51" i="13"/>
  <c r="D51" i="13"/>
  <c r="F12" i="13"/>
  <c r="P64" i="13"/>
  <c r="R12" i="13"/>
  <c r="N12" i="13"/>
  <c r="J12" i="13"/>
  <c r="L75" i="13"/>
  <c r="M73" i="13"/>
  <c r="L73" i="13" s="1"/>
  <c r="M38" i="13"/>
  <c r="L40" i="13"/>
  <c r="P82" i="13"/>
  <c r="L82" i="13"/>
  <c r="L85" i="13"/>
  <c r="P85" i="13"/>
  <c r="L76" i="13"/>
  <c r="P76" i="13"/>
  <c r="K8" i="13"/>
  <c r="D13" i="13"/>
  <c r="Q31" i="13"/>
  <c r="I38" i="13"/>
  <c r="H40" i="13"/>
  <c r="L42" i="13"/>
  <c r="P66" i="13"/>
  <c r="H76" i="13"/>
  <c r="L80" i="13"/>
  <c r="H82" i="13"/>
  <c r="L84" i="13"/>
  <c r="F8" i="13"/>
  <c r="J8" i="13"/>
  <c r="N8" i="13"/>
  <c r="R8" i="13"/>
  <c r="G8" i="13"/>
  <c r="O8" i="13"/>
  <c r="S8" i="13"/>
  <c r="K12" i="13"/>
  <c r="D8" i="13" l="1"/>
  <c r="D12" i="13"/>
  <c r="P40" i="13"/>
  <c r="Q38" i="13"/>
  <c r="P38" i="13" s="1"/>
  <c r="P75" i="13"/>
  <c r="Q73" i="13"/>
  <c r="P73" i="13" s="1"/>
  <c r="P79" i="13"/>
  <c r="L81" i="13"/>
  <c r="P81" i="13"/>
  <c r="P31" i="13"/>
  <c r="L38" i="13"/>
  <c r="M77" i="13"/>
  <c r="L77" i="13" s="1"/>
  <c r="H38" i="13"/>
  <c r="H12" i="13" s="1"/>
  <c r="I12" i="13"/>
  <c r="I8" i="13"/>
  <c r="H8" i="13" s="1"/>
  <c r="P19" i="11"/>
  <c r="L19" i="11"/>
  <c r="H19" i="11"/>
  <c r="D19" i="11"/>
  <c r="L28" i="11"/>
  <c r="H28" i="11"/>
  <c r="L44" i="11"/>
  <c r="H44" i="11"/>
  <c r="P78" i="11"/>
  <c r="L78" i="11"/>
  <c r="H78" i="11"/>
  <c r="D78" i="11"/>
  <c r="P74" i="11"/>
  <c r="L74" i="11"/>
  <c r="H74" i="11"/>
  <c r="D74" i="11"/>
  <c r="P70" i="11"/>
  <c r="L70" i="11"/>
  <c r="H70" i="11"/>
  <c r="D70" i="11"/>
  <c r="L37" i="11"/>
  <c r="H37" i="11"/>
  <c r="D52" i="11"/>
  <c r="P89" i="11"/>
  <c r="L89" i="11"/>
  <c r="H89" i="11"/>
  <c r="D89" i="11"/>
  <c r="P60" i="11"/>
  <c r="L60" i="11"/>
  <c r="H60" i="11"/>
  <c r="D60" i="11"/>
  <c r="Q77" i="13" l="1"/>
  <c r="M8" i="13"/>
  <c r="L8" i="13" s="1"/>
  <c r="L12" i="13"/>
  <c r="M12" i="13"/>
  <c r="D64" i="11"/>
  <c r="S51" i="11"/>
  <c r="R51" i="11"/>
  <c r="H54" i="11"/>
  <c r="H53" i="11"/>
  <c r="H52" i="11"/>
  <c r="L54" i="11"/>
  <c r="L53" i="11"/>
  <c r="L52" i="11"/>
  <c r="P52" i="11"/>
  <c r="P54" i="11"/>
  <c r="P53" i="11"/>
  <c r="O51" i="11"/>
  <c r="N51" i="11"/>
  <c r="M51" i="11"/>
  <c r="K51" i="11"/>
  <c r="J51" i="11"/>
  <c r="I51" i="11"/>
  <c r="F51" i="11"/>
  <c r="G51" i="11"/>
  <c r="E51" i="11"/>
  <c r="D54" i="11"/>
  <c r="D53" i="11"/>
  <c r="D49" i="11"/>
  <c r="H25" i="11"/>
  <c r="L25" i="11"/>
  <c r="P25" i="11"/>
  <c r="H34" i="11"/>
  <c r="L34" i="11"/>
  <c r="P34" i="11"/>
  <c r="O27" i="11"/>
  <c r="N27" i="11"/>
  <c r="M27" i="11"/>
  <c r="K27" i="11"/>
  <c r="J27" i="11"/>
  <c r="I27" i="11"/>
  <c r="D34" i="11"/>
  <c r="F27" i="11"/>
  <c r="G27" i="11"/>
  <c r="L27" i="11" l="1"/>
  <c r="H27" i="11"/>
  <c r="D51" i="11"/>
  <c r="P77" i="13"/>
  <c r="P12" i="13" s="1"/>
  <c r="Q12" i="13"/>
  <c r="Q8" i="13"/>
  <c r="P8" i="13" s="1"/>
  <c r="Q51" i="11"/>
  <c r="E66" i="11"/>
  <c r="S27" i="11" l="1"/>
  <c r="R27" i="11"/>
  <c r="S36" i="11"/>
  <c r="R36" i="11"/>
  <c r="O36" i="11"/>
  <c r="N36" i="11"/>
  <c r="M36" i="11"/>
  <c r="K36" i="11"/>
  <c r="J36" i="11"/>
  <c r="F36" i="11"/>
  <c r="G36" i="11"/>
  <c r="S55" i="11"/>
  <c r="R55" i="11"/>
  <c r="O55" i="11"/>
  <c r="N55" i="11"/>
  <c r="M55" i="11"/>
  <c r="K55" i="11"/>
  <c r="J55" i="11"/>
  <c r="I55" i="11"/>
  <c r="E55" i="11"/>
  <c r="S59" i="11"/>
  <c r="R59" i="11"/>
  <c r="O59" i="11"/>
  <c r="N59" i="11"/>
  <c r="M59" i="11"/>
  <c r="K59" i="11"/>
  <c r="J59" i="11"/>
  <c r="I59" i="11"/>
  <c r="F59" i="11"/>
  <c r="G59" i="11"/>
  <c r="E59" i="11"/>
  <c r="Q68" i="11"/>
  <c r="Q66" i="11" s="1"/>
  <c r="R66" i="11"/>
  <c r="S66" i="11"/>
  <c r="N66" i="11"/>
  <c r="O66" i="11"/>
  <c r="M66" i="11"/>
  <c r="J66" i="11"/>
  <c r="K66" i="11"/>
  <c r="I66" i="11"/>
  <c r="F66" i="11"/>
  <c r="G66" i="11"/>
  <c r="E69" i="11"/>
  <c r="F69" i="11"/>
  <c r="G69" i="11"/>
  <c r="I69" i="11"/>
  <c r="J69" i="11"/>
  <c r="K69" i="11"/>
  <c r="M69" i="11"/>
  <c r="N69" i="11"/>
  <c r="O69" i="11"/>
  <c r="N73" i="11"/>
  <c r="O73" i="11"/>
  <c r="M73" i="11"/>
  <c r="J73" i="11"/>
  <c r="K73" i="11"/>
  <c r="I73" i="11"/>
  <c r="F73" i="11"/>
  <c r="G73" i="11"/>
  <c r="E73" i="11"/>
  <c r="D79" i="11"/>
  <c r="N88" i="11"/>
  <c r="O88" i="11"/>
  <c r="M88" i="11"/>
  <c r="J88" i="11"/>
  <c r="K88" i="11"/>
  <c r="I88" i="11"/>
  <c r="G88" i="11"/>
  <c r="F88" i="11"/>
  <c r="E88" i="11"/>
  <c r="E8" i="11" l="1"/>
  <c r="K8" i="11"/>
  <c r="H55" i="11"/>
  <c r="I8" i="11"/>
  <c r="M8" i="11"/>
  <c r="N8" i="11"/>
  <c r="J8" i="11"/>
  <c r="O8" i="11"/>
  <c r="D69" i="11"/>
  <c r="D36" i="11"/>
  <c r="D88" i="11"/>
  <c r="P36" i="11"/>
  <c r="L36" i="11"/>
  <c r="H73" i="11"/>
  <c r="L88" i="11"/>
  <c r="D73" i="11"/>
  <c r="L55" i="11"/>
  <c r="H36" i="11"/>
  <c r="L69" i="11"/>
  <c r="H69" i="11"/>
  <c r="J12" i="11"/>
  <c r="H59" i="11"/>
  <c r="O12" i="11"/>
  <c r="Q73" i="11"/>
  <c r="E12" i="11"/>
  <c r="L59" i="11"/>
  <c r="N12" i="11"/>
  <c r="H66" i="11"/>
  <c r="D59" i="11"/>
  <c r="D66" i="11"/>
  <c r="K12" i="11"/>
  <c r="P66" i="11"/>
  <c r="L66" i="11"/>
  <c r="M12" i="11"/>
  <c r="L73" i="11"/>
  <c r="I12" i="11"/>
  <c r="H88" i="11"/>
  <c r="L8" i="11" l="1"/>
  <c r="H8" i="11"/>
  <c r="P64" i="11"/>
  <c r="L64" i="11"/>
  <c r="H64" i="11"/>
  <c r="L72" i="11"/>
  <c r="H72" i="11"/>
  <c r="D72" i="11"/>
  <c r="Q57" i="11"/>
  <c r="Q58" i="11"/>
  <c r="P63" i="11"/>
  <c r="Q65" i="11"/>
  <c r="Q88" i="11"/>
  <c r="Q55" i="11" l="1"/>
  <c r="P55" i="11" s="1"/>
  <c r="Q27" i="11"/>
  <c r="Q59" i="11"/>
  <c r="P59" i="11" s="1"/>
  <c r="P72" i="11"/>
  <c r="Q69" i="11"/>
  <c r="P27" i="11" l="1"/>
  <c r="Q8" i="11"/>
  <c r="Q12" i="11"/>
  <c r="L63" i="11"/>
  <c r="H63" i="11"/>
  <c r="D63" i="11"/>
  <c r="P62" i="11"/>
  <c r="L62" i="11"/>
  <c r="H62" i="11"/>
  <c r="D62" i="11"/>
  <c r="S69" i="11"/>
  <c r="R69" i="11"/>
  <c r="P69" i="11" l="1"/>
  <c r="P11" i="11"/>
  <c r="L11" i="11"/>
  <c r="H11" i="11"/>
  <c r="D11" i="11"/>
  <c r="S9" i="11"/>
  <c r="R9" i="11"/>
  <c r="Q9" i="11"/>
  <c r="O9" i="11"/>
  <c r="N9" i="11"/>
  <c r="M9" i="11"/>
  <c r="K9" i="11"/>
  <c r="J9" i="11"/>
  <c r="I9" i="11"/>
  <c r="F9" i="11"/>
  <c r="G9" i="11"/>
  <c r="P23" i="11"/>
  <c r="P24" i="11"/>
  <c r="L23" i="11"/>
  <c r="L24" i="11"/>
  <c r="H23" i="11"/>
  <c r="H24" i="11"/>
  <c r="P32" i="11"/>
  <c r="P33" i="11"/>
  <c r="L32" i="11"/>
  <c r="L33" i="11"/>
  <c r="H32" i="11"/>
  <c r="H33" i="11"/>
  <c r="D33" i="11"/>
  <c r="D32" i="11"/>
  <c r="P41" i="11"/>
  <c r="P42" i="11"/>
  <c r="L41" i="11"/>
  <c r="L42" i="11"/>
  <c r="H41" i="11"/>
  <c r="H42" i="11"/>
  <c r="D41" i="11"/>
  <c r="D42" i="11"/>
  <c r="H51" i="11"/>
  <c r="L51" i="11"/>
  <c r="P51" i="11"/>
  <c r="F55" i="11"/>
  <c r="F8" i="11" s="1"/>
  <c r="G55" i="11"/>
  <c r="S73" i="11"/>
  <c r="R73" i="11"/>
  <c r="S88" i="11"/>
  <c r="R88" i="11"/>
  <c r="P90" i="11"/>
  <c r="H90" i="11"/>
  <c r="D90" i="11"/>
  <c r="P85" i="11"/>
  <c r="L85" i="11"/>
  <c r="H85" i="11"/>
  <c r="D85" i="11"/>
  <c r="P84" i="11"/>
  <c r="L84" i="11"/>
  <c r="H84" i="11"/>
  <c r="D84" i="11"/>
  <c r="P83" i="11"/>
  <c r="L83" i="11"/>
  <c r="H83" i="11"/>
  <c r="D83" i="11"/>
  <c r="P82" i="11"/>
  <c r="L82" i="11"/>
  <c r="H82" i="11"/>
  <c r="D82" i="11"/>
  <c r="P81" i="11"/>
  <c r="L81" i="11"/>
  <c r="H81" i="11"/>
  <c r="D81" i="11"/>
  <c r="P80" i="11"/>
  <c r="L80" i="11"/>
  <c r="H80" i="11"/>
  <c r="D80" i="11"/>
  <c r="P79" i="11"/>
  <c r="L79" i="11"/>
  <c r="H79" i="11"/>
  <c r="P76" i="11"/>
  <c r="L76" i="11"/>
  <c r="H76" i="11"/>
  <c r="D76" i="11"/>
  <c r="P75" i="11"/>
  <c r="L75" i="11"/>
  <c r="H75" i="11"/>
  <c r="P71" i="11"/>
  <c r="L71" i="11"/>
  <c r="H71" i="11"/>
  <c r="D71" i="11"/>
  <c r="P68" i="11"/>
  <c r="L68" i="11"/>
  <c r="H68" i="11"/>
  <c r="D68" i="11"/>
  <c r="P65" i="11"/>
  <c r="L65" i="11"/>
  <c r="H65" i="11"/>
  <c r="D65" i="11"/>
  <c r="P61" i="11"/>
  <c r="L61" i="11"/>
  <c r="H61" i="11"/>
  <c r="D61" i="11"/>
  <c r="P58" i="11"/>
  <c r="L58" i="11"/>
  <c r="H58" i="11"/>
  <c r="D58" i="11"/>
  <c r="P57" i="11"/>
  <c r="L57" i="11"/>
  <c r="H57" i="11"/>
  <c r="D57" i="11"/>
  <c r="P49" i="11"/>
  <c r="L49" i="11"/>
  <c r="H49" i="11"/>
  <c r="P48" i="11"/>
  <c r="L48" i="11"/>
  <c r="H48" i="11"/>
  <c r="D48" i="11"/>
  <c r="P45" i="11"/>
  <c r="L45" i="11"/>
  <c r="H45" i="11"/>
  <c r="D45" i="11"/>
  <c r="P44" i="11"/>
  <c r="P40" i="11"/>
  <c r="L40" i="11"/>
  <c r="H40" i="11"/>
  <c r="D40" i="11"/>
  <c r="P39" i="11"/>
  <c r="L39" i="11"/>
  <c r="H39" i="11"/>
  <c r="D39" i="11"/>
  <c r="P38" i="11"/>
  <c r="L38" i="11"/>
  <c r="H38" i="11"/>
  <c r="D38" i="11"/>
  <c r="P37" i="11"/>
  <c r="S8" i="11" l="1"/>
  <c r="P73" i="11"/>
  <c r="R8" i="11"/>
  <c r="G12" i="11"/>
  <c r="G8" i="11"/>
  <c r="D8" i="11" s="1"/>
  <c r="P9" i="11"/>
  <c r="S12" i="11"/>
  <c r="D9" i="11"/>
  <c r="L9" i="11"/>
  <c r="R12" i="11"/>
  <c r="P88" i="11"/>
  <c r="P12" i="11" s="1"/>
  <c r="D55" i="11"/>
  <c r="F12" i="11"/>
  <c r="H9" i="11"/>
  <c r="P8" i="11" l="1"/>
  <c r="P31" i="11"/>
  <c r="L31" i="11"/>
  <c r="H31" i="11"/>
  <c r="D31" i="11"/>
  <c r="P30" i="11"/>
  <c r="L30" i="11"/>
  <c r="H30" i="11"/>
  <c r="D30" i="11"/>
  <c r="P29" i="11"/>
  <c r="L29" i="11"/>
  <c r="H29" i="11"/>
  <c r="D29" i="11"/>
  <c r="P28" i="11"/>
  <c r="P22" i="11"/>
  <c r="L22" i="11"/>
  <c r="H22" i="11"/>
  <c r="P21" i="11"/>
  <c r="L21" i="11"/>
  <c r="H21" i="11"/>
  <c r="P20" i="11"/>
  <c r="L20" i="11"/>
  <c r="H20" i="11"/>
  <c r="D27" i="11" l="1"/>
  <c r="D12" i="11" s="1"/>
  <c r="L12" i="11"/>
  <c r="H12" i="11"/>
</calcChain>
</file>

<file path=xl/sharedStrings.xml><?xml version="1.0" encoding="utf-8"?>
<sst xmlns="http://schemas.openxmlformats.org/spreadsheetml/2006/main" count="332" uniqueCount="203">
  <si>
    <t>N</t>
  </si>
  <si>
    <t>სულ</t>
  </si>
  <si>
    <t>პრიორიტეტებისა და მათ ფარგლებში განხორციელებული პროგრამის/ქვეპრო-გრამისა და ღონისძიების დასახელება</t>
  </si>
  <si>
    <t>2020 წელი</t>
  </si>
  <si>
    <t>2021 წელი</t>
  </si>
  <si>
    <t>მ.შ. სახე-ლმწი-ფო ბიუ-ჯეტი</t>
  </si>
  <si>
    <t>მ.შ. დონორები</t>
  </si>
  <si>
    <t>მ.შ. სახელმ-წიფო ბიუჯეტი</t>
  </si>
  <si>
    <t>მ.შ. სახე-ლმ-წიფო ბიუ-ჯეტი</t>
  </si>
  <si>
    <t>მ.შ. სახე-ლმწიფო ბიუჯ-ეტი</t>
  </si>
  <si>
    <t>პროგრამული კოდი</t>
  </si>
  <si>
    <t>სულ პრიორიტეტის ჯამი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</si>
  <si>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</si>
  <si>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</si>
  <si>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</si>
  <si>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პროგრამის ფარგლებში მომუშავეთა რიცხოვნობა</t>
  </si>
  <si>
    <t>ქვეპროგრამის ფარგლებში მომუშავეთა რიცხოვნობა</t>
  </si>
  <si>
    <t>ხელმისაწვდომი, ხარისხიანი ჯანმრთელობის დაცვა და სოციალური უზრუნველყოფა</t>
  </si>
  <si>
    <t>დაავადებათა კონტროლისა და ეპიდემიოლოგიური უსაფრთხოების პროგრამის მართვა</t>
  </si>
  <si>
    <t>35 03 02 01</t>
  </si>
  <si>
    <t xml:space="preserve"> დაავადებათა ადრეული გამოვლენა და სკრინინგი </t>
  </si>
  <si>
    <t>35 01 03</t>
  </si>
  <si>
    <t>იმუნიზაცია</t>
  </si>
  <si>
    <t>35 03 02 02 01</t>
  </si>
  <si>
    <t>ეპიდზედამხედველობა</t>
  </si>
  <si>
    <t>35 03 02 03</t>
  </si>
  <si>
    <t>35 03 02 04</t>
  </si>
  <si>
    <t>უსაფრთხო სისხლი</t>
  </si>
  <si>
    <t>35 03 02 05</t>
  </si>
  <si>
    <t>35 03 02 07 02</t>
  </si>
  <si>
    <t>ტუბერკულოზის მართვა</t>
  </si>
  <si>
    <t xml:space="preserve">ლაბორატორიული კონტროლი და ნახველის ლოჯისტიკა </t>
  </si>
  <si>
    <t xml:space="preserve">ტუბერკულოზის პროგრამის რეგიონული მართვა და მონიტორინგი </t>
  </si>
  <si>
    <t>35 03 02 07 03</t>
  </si>
  <si>
    <t>35 03 02 08 02</t>
  </si>
  <si>
    <t>აივ-ინფექცია/შიდსი</t>
  </si>
  <si>
    <t>35 03 02 08 03</t>
  </si>
  <si>
    <t>35 03 02 09 02</t>
  </si>
  <si>
    <t xml:space="preserve"> დედათა და ბავშვთა ჯანმრთელობა</t>
  </si>
  <si>
    <t>35 03 02 11</t>
  </si>
  <si>
    <t xml:space="preserve">ჯანმრთელობის ხელშეწყობა </t>
  </si>
  <si>
    <t xml:space="preserve">თამბაქოს მოხმარების კონტროლის გაძლიერება 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</si>
  <si>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</si>
  <si>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</si>
  <si>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 xml:space="preserve">ფიზიკური აქტივობის ხელშეწყობა </t>
  </si>
  <si>
    <t xml:space="preserve">C ჰეჰატიტის პრევენცია და მოსახლეობის განათლების ხელშეწყობა </t>
  </si>
  <si>
    <t xml:space="preserve">ფსიქიკური ჯანმრთელობის ხელშეწყობა და ნივთიერებადამოკიდებულების პრევენცია </t>
  </si>
  <si>
    <t>35 03 02 12</t>
  </si>
  <si>
    <t xml:space="preserve"> C ჰეპატიტის მართვა </t>
  </si>
  <si>
    <t xml:space="preserve">აივ-ინფექცია/შიდსზე ნებაყოფლობითი კონსულტირება და ტესტირება მ.შ. აივ-ინფექცია/შიდსზე სკრინინგული კვლევისათვის საჭირო ტესტ-სისტემების და სახარჯი მასალების შესყიდვა </t>
  </si>
  <si>
    <t>#3.2</t>
  </si>
  <si>
    <t xml:space="preserve">დაფინანსება 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</si>
  <si>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</si>
  <si>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მ.შ. სახელმწიფო ბიუჯეტი</t>
  </si>
  <si>
    <t>მ.შ. კანონმდებლობით ნებადართული სხვა შემოსავლები</t>
  </si>
  <si>
    <t>3.2.1.1</t>
  </si>
  <si>
    <t>კიბოს სკრინინგის კომპონენტი</t>
  </si>
  <si>
    <t>3.2.1.2</t>
  </si>
  <si>
    <t>საშვილოსნოს ყელის ორგანიზებული სკრინინგის პილოტი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</si>
  <si>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</si>
  <si>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</si>
  <si>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</si>
  <si>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</si>
  <si>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</si>
  <si>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</si>
  <si>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</si>
  <si>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</si>
  <si>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</si>
  <si>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</si>
  <si>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</si>
  <si>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</si>
  <si>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</si>
  <si>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</si>
  <si>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</si>
  <si>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</si>
  <si>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</si>
  <si>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3.2.3.2</t>
  </si>
  <si>
    <t>მალარიისა და სხვა პარაზიტული დაავადებების პრევენციისა და კონტროლის გაუმჯობესება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</si>
  <si>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</si>
  <si>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</si>
  <si>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</si>
  <si>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</si>
  <si>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</si>
  <si>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</si>
  <si>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3.2.4.1</t>
  </si>
  <si>
    <t>დონორული სისხლის კვლევა B და C ჰეპატიტზე, აივ-ინფექციაზე/შიდსზე და ათაშანგზე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</si>
  <si>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</si>
  <si>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</si>
  <si>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</si>
  <si>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</si>
  <si>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3.2.7.2</t>
  </si>
  <si>
    <t>ლაბორატორიული კონტროლი და ნახველის ლოჯისტიკა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</si>
  <si>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</si>
  <si>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</si>
  <si>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</si>
  <si>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3.2.7.7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</si>
  <si>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</si>
  <si>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</si>
  <si>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აივ ინფექცია/შიდსის მართვა</t>
  </si>
  <si>
    <t>3.2.8.1</t>
  </si>
  <si>
    <t>3.2.8.4</t>
  </si>
  <si>
    <t>3.2.8.5</t>
  </si>
  <si>
    <t>3.2.8.6</t>
  </si>
  <si>
    <t>3.2.8.7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</si>
  <si>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</si>
  <si>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</si>
  <si>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</si>
  <si>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სმენის სკრინინგული გამოკვლევა</t>
  </si>
  <si>
    <t>3.2.12.1</t>
  </si>
  <si>
    <t xml:space="preserve"> (ათასი ლარი)</t>
  </si>
  <si>
    <t>2022 წელი</t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</si>
  <si>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ცენტრის 2019-2022 წლების საშუალოვადიანი ბიუჯეტი (ზღვრული მოცულობისგან განსხვავებული პარამეტრების ფარგლებში)</t>
  </si>
  <si>
    <t xml:space="preserve">ჯანმრთელობის ხელშეწყობის პოპულარიზაცია და გაძლიერება (მათ შორის მასმედიასთან ურთიერთობა, სატელეკომუნიკაციო და საეთერო დროის შესყიდვა ჯანმრთელობასთან დაკავშირებულ სხვადასხვა თემებზე) </t>
  </si>
  <si>
    <t>სკრინინგული კომპონენტი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</si>
  <si>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</si>
  <si>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აივ-ინფექცია/შიდსის სამკურნალო პირველი რიგის მედიკამენტების შესყიდვა  (100%)</t>
  </si>
  <si>
    <t>აივ-ინფექცია/შიდსის სამკურნალო მეორე რიგის მედიკამენტების შესყიდვა (2019-75%; 2020 100%)</t>
  </si>
  <si>
    <t>არვ მკურნალობის მონიტორინგის ტესტ-სისტემები  (არაუმეტეს 50% 2018 წელს, 100% 2019 წლიდან) შესყიდვა</t>
  </si>
  <si>
    <t xml:space="preserve">,,ცივი ჯაჭვის“ მოწყობილობების/ინვენტარის შესყიდვა და მონტაჟი </t>
  </si>
  <si>
    <t xml:space="preserve">საინფორმაციო რეგისტრების და ელექტრონული მოდულების განვითარება 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</si>
  <si>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</si>
  <si>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</si>
  <si>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ტუბერკულოზის სამკურნალო პირველი რიგის მედიკამენტების შესყიდვა (100%)</t>
  </si>
  <si>
    <t>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დაავადებულთა   ფულადი წახალისების დაფინანსება</t>
  </si>
  <si>
    <t>ტუბერკულოზის სამკურნალო მეორე რიგის მედიკამენტების შესყიდვა  ( 2019-75%; 2020 100%)</t>
  </si>
  <si>
    <t xml:space="preserve">საზოგადებრივი ჯანდაცვის, 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</si>
  <si>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3.2.1.5</t>
  </si>
  <si>
    <t>3.2.1.6</t>
  </si>
  <si>
    <t>3.2.2.6</t>
  </si>
  <si>
    <t>3.2.5.1</t>
  </si>
  <si>
    <t>3.2.5.2</t>
  </si>
  <si>
    <t>3.2.2.11.1</t>
  </si>
  <si>
    <t>3.2.2.11.2</t>
  </si>
  <si>
    <t>3.2.2.11.3</t>
  </si>
  <si>
    <t>3.2.2.11.4</t>
  </si>
  <si>
    <t>3.2.2.11.5</t>
  </si>
  <si>
    <t>3.2.2.11.6</t>
  </si>
  <si>
    <t>3.2.2.11.7</t>
  </si>
  <si>
    <t>3.2.9.1</t>
  </si>
  <si>
    <t>3.2.9.2</t>
  </si>
  <si>
    <t>3.2.7.1</t>
  </si>
  <si>
    <t>3.2.7.3</t>
  </si>
  <si>
    <t>3.2.7.4</t>
  </si>
  <si>
    <t>3.2.8.2</t>
  </si>
  <si>
    <t>3.2.8.3</t>
  </si>
  <si>
    <t>№3ა.2</t>
  </si>
  <si>
    <t>მ.შ. კანონმ-დებლობით ნებადართული სხვა შემოსავლები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</si>
  <si>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</si>
  <si>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2023 წელი</t>
  </si>
  <si>
    <t xml:space="preserve"> 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ცენტრის 2020-2023 წლების საშუალოვადიანი ბიუჯეტი (ზღვრული მოცულობების ფარგლებში)</t>
  </si>
  <si>
    <t>27 01 03</t>
  </si>
  <si>
    <t>27 03 02 01</t>
  </si>
  <si>
    <t>27 03 02 03</t>
  </si>
  <si>
    <t>27 03 02 04</t>
  </si>
  <si>
    <t>27 03 02 05</t>
  </si>
  <si>
    <t>27 03 02 11</t>
  </si>
  <si>
    <t>3.2.1.7</t>
  </si>
  <si>
    <t>საშვილოსნოს ყელის ორგანიზებული სკრინინგი</t>
  </si>
  <si>
    <t>პრევენციული ღონისძიებების პოპულარიზაცია და საინფორმაციო მხარდაჭერა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</si>
  <si>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</si>
  <si>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</si>
  <si>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3.2.4.4</t>
  </si>
  <si>
    <t xml:space="preserve">სისხლის დონორთა ერთიანი ელექტრონული ბაზის ადმინისტრირება 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</si>
  <si>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</si>
  <si>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</si>
  <si>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27 03 02 02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</si>
  <si>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</si>
  <si>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</si>
  <si>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</si>
  <si>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</si>
  <si>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</si>
  <si>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</si>
  <si>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</si>
  <si>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</si>
  <si>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</si>
  <si>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საზოგადოებრივი ჯანმრთელობის დაცვა</t>
  </si>
  <si>
    <t>3.2.11.1</t>
  </si>
  <si>
    <t>27 03 02 10</t>
  </si>
  <si>
    <t>3.1</t>
  </si>
  <si>
    <t>3.2..2.6</t>
  </si>
  <si>
    <t>3.2.6.2</t>
  </si>
  <si>
    <t>3.2.6.1</t>
  </si>
  <si>
    <t>3.2.6.3</t>
  </si>
  <si>
    <t>3.2.6.4</t>
  </si>
  <si>
    <t>3.2.10.1</t>
  </si>
  <si>
    <t>3.2.10.2</t>
  </si>
  <si>
    <t>3.2.10.3</t>
  </si>
  <si>
    <t>3.2.10.4</t>
  </si>
  <si>
    <t>3.2.10.5</t>
  </si>
  <si>
    <t>3.2.10.6</t>
  </si>
  <si>
    <t>3.2.10.7</t>
  </si>
  <si>
    <t>3.2.10.8</t>
  </si>
  <si>
    <t>3.2.10.9</t>
  </si>
  <si>
    <t xml:space="preserve">27 03 02 08 </t>
  </si>
  <si>
    <t xml:space="preserve">27 03 02 06 </t>
  </si>
  <si>
    <t>3.2..2.7</t>
  </si>
  <si>
    <t>საკომუნიკაციო აქტივობები</t>
  </si>
  <si>
    <t xml:space="preserve">აივ-ინფექციის/შიდსის სამკურნალო პირველი რიგის და მეორე რიგის  მედიკამენტების სრულად შესყიდვა </t>
  </si>
  <si>
    <t>NAT მეთოდოლოგიით ტესტირება</t>
  </si>
  <si>
    <t>დონორული სისხლის კვლევა В და С ჰეპატიტზე, აივ-ინფექციასა/ შიდსა (იფა) და სიფილისზე</t>
  </si>
  <si>
    <t>ტრანსპორტირების ხარჯები (რეგიონებიდან, თბილისიდან)</t>
  </si>
  <si>
    <t xml:space="preserve">ტუბერკულოზის სამკურნალო პირველი და მეორე რიგის  მედიკამენტების შესყიდვა </t>
  </si>
  <si>
    <r>
      <rPr>
        <sz val="11"/>
        <color rgb="FFFF0000"/>
        <rFont val="Calibri"/>
        <family val="2"/>
        <charset val="1"/>
        <scheme val="minor"/>
      </rPr>
      <t>ლაბორატორიული კონტროლი და ნახველის ლოჯისტიკა.</t>
    </r>
    <r>
      <rPr>
        <b/>
        <sz val="11"/>
        <color rgb="FFFF0000"/>
        <rFont val="Calibri"/>
        <family val="2"/>
        <charset val="1"/>
        <scheme val="minor"/>
      </rPr>
      <t xml:space="preserve"> მ.შ 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</si>
</sst>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0.0"/>
    <numFmt numFmtId="166" formatCode="0.000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1"/>
      <charset val="204"/>
      <scheme val="minor"/>
    </font>
    <font>
      <b/>
      <i/>
      <sz val="11"/>
      <color theme="1"/>
      <name val="Calibri"/>
      <family val="1"/>
      <charset val="204"/>
      <scheme val="minor"/>
    </font>
    <font>
      <sz val="11"/>
      <color rgb="FFFF0000"/>
      <name val="Calibri"/>
      <family val="2"/>
      <charset val="1"/>
      <scheme val="minor"/>
    </font>
    <font>
      <b/>
      <sz val="11"/>
      <name val="Calibri"/>
      <family val="1"/>
      <charset val="204"/>
      <scheme val="minor"/>
    </font>
    <font>
      <sz val="11"/>
      <name val="Calibri"/>
      <family val="1"/>
      <charset val="204"/>
      <scheme val="minor"/>
    </font>
    <font>
      <sz val="1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Sylfaen"/>
      <family val="1"/>
    </font>
    <font>
      <b/>
      <sz val="11"/>
      <color rgb="FFFF000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165" fontId="0" fillId="0" borderId="0" xfId="0" applyNumberFormat="1"/>
    <xf numFmtId="1" fontId="0" fillId="0" borderId="1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65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6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</cellXfs>
  <cellStyles count="15">
    <cellStyle name="Comma 2" xfId="1"/>
    <cellStyle name="Comma 3" xfId="2"/>
    <cellStyle name="Comma 3 2" xfId="9"/>
    <cellStyle name="Comma 3 3" xfId="12"/>
    <cellStyle name="Comma 4" xfId="8"/>
    <cellStyle name="Normal" xfId="0" builtinId="0"/>
    <cellStyle name="Normal 2" xfId="3"/>
    <cellStyle name="Normal 2 2" xfId="4"/>
    <cellStyle name="Normal 2 2 2" xfId="11"/>
    <cellStyle name="Normal 2 2 3" xfId="14"/>
    <cellStyle name="Normal 2 3" xfId="10"/>
    <cellStyle name="Normal 2 4" xfId="13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zoomScale="80" zoomScaleNormal="80" workbookViewId="0">
      <pane ySplit="6" topLeftCell="A49" activePane="bottomLeft" state="frozen"/>
      <selection pane="bottomLeft" activeCell="E36" sqref="E36"/>
    </sheetView>
  </sheetViews>
  <sheetFormatPr defaultRowHeight="15" x14ac:dyDescent="0.25"/>
  <cols>
    <col min="1" max="1" width="17.42578125" style="6" customWidth="1"/>
    <col min="2" max="2" width="13.85546875" style="5" customWidth="1"/>
    <col min="3" max="3" width="60.7109375" style="3" customWidth="1"/>
    <col min="4" max="4" width="17.140625" customWidth="1"/>
    <col min="5" max="5" width="16.5703125" customWidth="1"/>
    <col min="6" max="6" width="15.85546875" customWidth="1"/>
    <col min="7" max="7" width="18.7109375" customWidth="1"/>
    <col min="8" max="8" width="15" customWidth="1"/>
    <col min="9" max="9" width="17.85546875" customWidth="1"/>
    <col min="10" max="10" width="17.42578125" customWidth="1"/>
    <col min="11" max="11" width="19.7109375" customWidth="1"/>
    <col min="12" max="12" width="13.85546875" customWidth="1"/>
    <col min="13" max="13" width="15.5703125" customWidth="1"/>
    <col min="14" max="14" width="14.42578125" customWidth="1"/>
    <col min="15" max="15" width="19.7109375" customWidth="1"/>
    <col min="16" max="16" width="14.28515625" customWidth="1"/>
    <col min="17" max="17" width="16" customWidth="1"/>
    <col min="18" max="18" width="13.85546875" customWidth="1"/>
    <col min="19" max="19" width="19" customWidth="1"/>
    <col min="21" max="21" width="11.28515625" customWidth="1"/>
    <col min="22" max="22" width="10.85546875" customWidth="1"/>
  </cols>
  <sheetData>
    <row r="1" spans="1:22" x14ac:dyDescent="0.25">
      <c r="S1" s="43" t="s">
        <v>50</v>
      </c>
    </row>
    <row r="2" spans="1:22" ht="44.45" customHeight="1" x14ac:dyDescent="0.25">
      <c r="D2" s="54" t="s">
        <v>149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2" x14ac:dyDescent="0.25">
      <c r="R3" s="67" t="s">
        <v>109</v>
      </c>
      <c r="S3" s="67"/>
    </row>
    <row r="4" spans="1:22" s="7" customFormat="1" ht="38.450000000000003" customHeight="1" x14ac:dyDescent="0.25">
      <c r="A4" s="55" t="s">
        <v>10</v>
      </c>
      <c r="B4" s="58" t="s">
        <v>0</v>
      </c>
      <c r="C4" s="61" t="s">
        <v>147</v>
      </c>
      <c r="D4" s="64" t="s">
        <v>51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22" s="5" customFormat="1" ht="42" customHeight="1" x14ac:dyDescent="0.25">
      <c r="A5" s="56"/>
      <c r="B5" s="59"/>
      <c r="C5" s="62"/>
      <c r="D5" s="64" t="s">
        <v>3</v>
      </c>
      <c r="E5" s="65"/>
      <c r="F5" s="65"/>
      <c r="G5" s="66"/>
      <c r="H5" s="64" t="s">
        <v>4</v>
      </c>
      <c r="I5" s="65"/>
      <c r="J5" s="65"/>
      <c r="K5" s="66"/>
      <c r="L5" s="64" t="s">
        <v>110</v>
      </c>
      <c r="M5" s="65"/>
      <c r="N5" s="65"/>
      <c r="O5" s="66"/>
      <c r="P5" s="64" t="s">
        <v>148</v>
      </c>
      <c r="Q5" s="65"/>
      <c r="R5" s="65"/>
      <c r="S5" s="66"/>
    </row>
    <row r="6" spans="1:22" s="5" customFormat="1" ht="69" customHeight="1" x14ac:dyDescent="0.25">
      <c r="A6" s="57"/>
      <c r="B6" s="60"/>
      <c r="C6" s="63"/>
      <c r="D6" s="20" t="s">
        <v>1</v>
      </c>
      <c r="E6" s="19" t="s">
        <v>5</v>
      </c>
      <c r="F6" s="19" t="s">
        <v>6</v>
      </c>
      <c r="G6" s="19" t="s">
        <v>54</v>
      </c>
      <c r="H6" s="20" t="s">
        <v>1</v>
      </c>
      <c r="I6" s="19" t="s">
        <v>7</v>
      </c>
      <c r="J6" s="19" t="s">
        <v>6</v>
      </c>
      <c r="K6" s="19" t="s">
        <v>146</v>
      </c>
      <c r="L6" s="20" t="s">
        <v>1</v>
      </c>
      <c r="M6" s="19" t="s">
        <v>8</v>
      </c>
      <c r="N6" s="19" t="s">
        <v>6</v>
      </c>
      <c r="O6" s="19" t="s">
        <v>54</v>
      </c>
      <c r="P6" s="20" t="s">
        <v>1</v>
      </c>
      <c r="Q6" s="19" t="s">
        <v>9</v>
      </c>
      <c r="R6" s="19" t="s">
        <v>6</v>
      </c>
      <c r="S6" s="19" t="s">
        <v>54</v>
      </c>
      <c r="U6" s="6"/>
    </row>
    <row r="7" spans="1:22" ht="21" customHeight="1" x14ac:dyDescent="0.25">
      <c r="A7" s="12"/>
      <c r="B7" s="4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23.45" customHeight="1" x14ac:dyDescent="0.25">
      <c r="A8" s="12"/>
      <c r="B8" s="4"/>
      <c r="C8" s="10" t="s">
        <v>11</v>
      </c>
      <c r="D8" s="26">
        <f>SUM(E8:G8)</f>
        <v>64970.54393</v>
      </c>
      <c r="E8" s="26">
        <f>E13+E18+E27+E36+E43+E51+E55+E59+E66+E69+E73+E77+E88</f>
        <v>64225.54393</v>
      </c>
      <c r="F8" s="26">
        <f>F13+F18+F27+F36+F43+F51+F55+F59+F66+F69+F73+F77+F88</f>
        <v>0</v>
      </c>
      <c r="G8" s="26">
        <f>G13+G18+G27+G36+G43+G51+G55+G59+G66+G69+G73+G77+G88</f>
        <v>745</v>
      </c>
      <c r="H8" s="26">
        <f>SUM(I8:K8)</f>
        <v>57915</v>
      </c>
      <c r="I8" s="26">
        <f>I13+I18+I27+I36+I43+I51+I55+I59+I66+I69+I73+I77+I88</f>
        <v>57170</v>
      </c>
      <c r="J8" s="26">
        <f>J13+J18+J27+J36+J43+J51+J55+J59+J66+J69+J73+J77+J88</f>
        <v>0</v>
      </c>
      <c r="K8" s="26">
        <f>K13+K18+K27+K36+K43+K51+K55+K59+K66+K69+K73+K77+K88</f>
        <v>745</v>
      </c>
      <c r="L8" s="26">
        <f>SUM(M8:O8)</f>
        <v>59460</v>
      </c>
      <c r="M8" s="26">
        <f>M13+M18+M27+M36+M43+M51+M55+M59+M66+M69+M73+M77+M88</f>
        <v>58620</v>
      </c>
      <c r="N8" s="26">
        <f>N13+N18+N27+N36+N43+N51+N55+N59+N66+N69+N73+N77+N88</f>
        <v>0</v>
      </c>
      <c r="O8" s="26">
        <f>O13+O18+O27+O36+O43+O51+O55+O59+O66+O69+O73+O77+O88</f>
        <v>840</v>
      </c>
      <c r="P8" s="26">
        <f>SUM(Q8:S8)</f>
        <v>0</v>
      </c>
      <c r="Q8" s="26">
        <f>Q13+Q18+Q27+Q36+Q43+Q51+Q55+Q59+Q66+Q69+Q73+Q77+Q88</f>
        <v>0</v>
      </c>
      <c r="R8" s="26">
        <f>R13+R18+R27+R36+R43+R51+R55+R59+R66+R69+R73+R77+R88</f>
        <v>0</v>
      </c>
      <c r="S8" s="26">
        <f>S13+S18+S27+S36+S43+S51+S55+S59+S66+S69+S73+S77+S88</f>
        <v>0</v>
      </c>
    </row>
    <row r="9" spans="1:22" ht="28.9" customHeight="1" x14ac:dyDescent="0.25">
      <c r="A9" s="12"/>
      <c r="B9" s="4"/>
      <c r="C9" s="14" t="s">
        <v>12</v>
      </c>
      <c r="D9" s="27">
        <f>SUM(E9:G9)</f>
        <v>484</v>
      </c>
      <c r="E9" s="27">
        <f>SUM(E10:E11)</f>
        <v>484</v>
      </c>
      <c r="F9" s="27">
        <f t="shared" ref="F9:G9" si="0">SUM(F10:F11)</f>
        <v>0</v>
      </c>
      <c r="G9" s="27">
        <f t="shared" si="0"/>
        <v>0</v>
      </c>
      <c r="H9" s="27">
        <f>SUM(I9:K9)</f>
        <v>482</v>
      </c>
      <c r="I9" s="27">
        <f>SUM(I10:I11)</f>
        <v>482</v>
      </c>
      <c r="J9" s="27">
        <f t="shared" ref="J9" si="1">SUM(J10:J11)</f>
        <v>0</v>
      </c>
      <c r="K9" s="27">
        <f t="shared" ref="K9" si="2">SUM(K10:K11)</f>
        <v>0</v>
      </c>
      <c r="L9" s="27">
        <f>SUM(M9:O9)</f>
        <v>482</v>
      </c>
      <c r="M9" s="27">
        <f>SUM(M10:M11)</f>
        <v>482</v>
      </c>
      <c r="N9" s="27">
        <f t="shared" ref="N9" si="3">SUM(N10:N11)</f>
        <v>0</v>
      </c>
      <c r="O9" s="27">
        <f t="shared" ref="O9" si="4">SUM(O10:O11)</f>
        <v>0</v>
      </c>
      <c r="P9" s="27">
        <f>SUM(Q9:S9)</f>
        <v>0</v>
      </c>
      <c r="Q9" s="27">
        <f>SUM(Q10:Q11)</f>
        <v>0</v>
      </c>
      <c r="R9" s="27">
        <f t="shared" ref="R9" si="5">SUM(R10:R11)</f>
        <v>0</v>
      </c>
      <c r="S9" s="27">
        <f t="shared" ref="S9" si="6">SUM(S10:S11)</f>
        <v>0</v>
      </c>
    </row>
    <row r="10" spans="1:22" ht="28.9" customHeight="1" x14ac:dyDescent="0.25">
      <c r="A10" s="12"/>
      <c r="B10" s="4"/>
      <c r="C10" s="10" t="s">
        <v>13</v>
      </c>
      <c r="D10" s="27">
        <f>SUM(E10:G10)</f>
        <v>309</v>
      </c>
      <c r="E10" s="27">
        <f>E15</f>
        <v>309</v>
      </c>
      <c r="F10" s="27">
        <f>F15</f>
        <v>0</v>
      </c>
      <c r="G10" s="27">
        <f>G15</f>
        <v>0</v>
      </c>
      <c r="H10" s="26">
        <f>SUM(I10:K10)</f>
        <v>309</v>
      </c>
      <c r="I10" s="27">
        <f>I15</f>
        <v>309</v>
      </c>
      <c r="J10" s="27">
        <f>J15</f>
        <v>0</v>
      </c>
      <c r="K10" s="27">
        <f>K15</f>
        <v>0</v>
      </c>
      <c r="L10" s="27">
        <f>SUM(M10:O10)</f>
        <v>309</v>
      </c>
      <c r="M10" s="27">
        <f>M15</f>
        <v>309</v>
      </c>
      <c r="N10" s="27">
        <f>N15</f>
        <v>0</v>
      </c>
      <c r="O10" s="27">
        <f>O15</f>
        <v>0</v>
      </c>
      <c r="P10" s="27">
        <f>SUM(Q10:S10)</f>
        <v>0</v>
      </c>
      <c r="Q10" s="27">
        <f>Q15</f>
        <v>0</v>
      </c>
      <c r="R10" s="27">
        <f>R15</f>
        <v>0</v>
      </c>
      <c r="S10" s="27">
        <f>S15</f>
        <v>0</v>
      </c>
    </row>
    <row r="11" spans="1:22" ht="29.45" customHeight="1" x14ac:dyDescent="0.25">
      <c r="A11" s="12"/>
      <c r="B11" s="4"/>
      <c r="C11" s="10" t="s">
        <v>14</v>
      </c>
      <c r="D11" s="27">
        <f>SUM(E11:G11)</f>
        <v>175</v>
      </c>
      <c r="E11" s="27">
        <f>E16+E19+E28+E37+E44+E52+E60+E70+E74+E78+E89</f>
        <v>175</v>
      </c>
      <c r="F11" s="27">
        <f>F16+F19+F28+F37+F44+F52+F60+F70+F74+F78+F89</f>
        <v>0</v>
      </c>
      <c r="G11" s="27">
        <f>G16+G19+G28+G37+G44+G52+G60+G70+G74+G78+G89</f>
        <v>0</v>
      </c>
      <c r="H11" s="26">
        <f>SUM(I11:K11)</f>
        <v>173</v>
      </c>
      <c r="I11" s="27">
        <f>I16+I19+I28+I37+I44+I52+I60+I70+I74+I78+I89</f>
        <v>173</v>
      </c>
      <c r="J11" s="27">
        <f>J16+J19+J28+J37+J44+J52+J60+J70+J74+J78+J89</f>
        <v>0</v>
      </c>
      <c r="K11" s="27">
        <f>K16+K19+K28+K37+K44+K52+K60+K70+K74+K78+K89</f>
        <v>0</v>
      </c>
      <c r="L11" s="27">
        <f>SUM(M11:O11)</f>
        <v>173</v>
      </c>
      <c r="M11" s="27">
        <f>M16+M19+M28+M37+M44+M52+M60+M70+M74+M78+M89</f>
        <v>173</v>
      </c>
      <c r="N11" s="27">
        <f>N16+N19+N28+N37+N44+N52+N60+N70+N74+N78+N89</f>
        <v>0</v>
      </c>
      <c r="O11" s="27">
        <f>O16+O19+O28+O37+O44+O52+O60+O70+O74+O78+O89</f>
        <v>0</v>
      </c>
      <c r="P11" s="27">
        <f>SUM(Q11:S11)</f>
        <v>0</v>
      </c>
      <c r="Q11" s="27">
        <f>Q16+Q19+Q28+Q37+Q44+Q52+Q60+Q70+Q74+Q78+Q89</f>
        <v>0</v>
      </c>
      <c r="R11" s="27">
        <f>R16+R19+R28+R37+R44+R52+R60+R70+R74+R78+R89</f>
        <v>0</v>
      </c>
      <c r="S11" s="27">
        <f>S16+S19+S28+S37+S44+S52+S60+S70+S74+S78+S89</f>
        <v>0</v>
      </c>
      <c r="U11" s="31"/>
    </row>
    <row r="12" spans="1:22" ht="42" customHeight="1" x14ac:dyDescent="0.25">
      <c r="A12" s="12"/>
      <c r="B12" s="8">
        <v>1</v>
      </c>
      <c r="C12" s="13" t="s">
        <v>17</v>
      </c>
      <c r="D12" s="18">
        <f>D13+D18+D27+D36+D43+D51+D55+D59+D66+D69+D73+D77+D88</f>
        <v>64970.54393</v>
      </c>
      <c r="E12" s="18">
        <f>E13+E18+E27+E36+E43+E51+E55+E59+E66+E69+E73+E77+E88</f>
        <v>64225.54393</v>
      </c>
      <c r="F12" s="18">
        <f>F13+F18+F27+F36+F43+F51+F55+F59+F66+F69+F73+F77+F88</f>
        <v>0</v>
      </c>
      <c r="G12" s="18">
        <f>G13+G18+G27+G36+G43+G51+G55+G59+G66+G69+G73+G77+G88</f>
        <v>745</v>
      </c>
      <c r="H12" s="18">
        <f>H13+H18+H27+H36+H43+H51+H55+H59+H66+H69+H73+H77+H88</f>
        <v>57915</v>
      </c>
      <c r="I12" s="18">
        <f>I13+I18+I27+I36+I43+I51+I55+I59+I66+I69+I73+I77+I88</f>
        <v>57170</v>
      </c>
      <c r="J12" s="18">
        <f>J13+J18+J27+J36+J43+J51+J55+J59+J66+J69+J73+J77+J88</f>
        <v>0</v>
      </c>
      <c r="K12" s="18">
        <f>K13+K18+K27+K36+K43+K51+K55+K59+K66+K69+K73+K77+K88</f>
        <v>745</v>
      </c>
      <c r="L12" s="18">
        <f>L13+L18+L27+L36+L43+L51+L55+L59+L66+L69+L73+L77+L88</f>
        <v>59460</v>
      </c>
      <c r="M12" s="18">
        <f>M13+M18+M27+M36+M43+M51+M55+M59+M66+M69+M73+M77+M88</f>
        <v>58620</v>
      </c>
      <c r="N12" s="18">
        <f>N13+N18+N27+N36+N43+N51+N55+N59+N66+N69+N73+N77+N88</f>
        <v>0</v>
      </c>
      <c r="O12" s="18">
        <f>O13+O18+O27+O36+O43+O51+O55+O59+O66+O69+O73+O77+O88</f>
        <v>840</v>
      </c>
      <c r="P12" s="18">
        <f>P13+P18+P27+P36+P43+P51+P55+P59+P66+P69+P73+P77+P88</f>
        <v>0</v>
      </c>
      <c r="Q12" s="18">
        <f>Q13+Q18+Q27+Q36+Q43+Q51+Q55+Q59+Q66+Q69+Q73+Q77+Q88</f>
        <v>0</v>
      </c>
      <c r="R12" s="18">
        <f>R13+R18+R27+R36+R43+R51+R55+R59+R66+R69+R73+R77+R88</f>
        <v>0</v>
      </c>
      <c r="S12" s="18">
        <f>S13+S18+S27+S36+S43+S51+S55+S59+S66+S69+S73+S77+S88</f>
        <v>0</v>
      </c>
      <c r="V12" s="31"/>
    </row>
    <row r="13" spans="1:22" ht="41.45" customHeight="1" x14ac:dyDescent="0.25">
      <c r="A13" s="20" t="s">
        <v>150</v>
      </c>
      <c r="B13" s="22"/>
      <c r="C13" s="20" t="s">
        <v>18</v>
      </c>
      <c r="D13" s="23">
        <f t="shared" ref="D13:D17" si="7">SUM(E13:G13)</f>
        <v>12245</v>
      </c>
      <c r="E13" s="23">
        <f>E17</f>
        <v>11500</v>
      </c>
      <c r="F13" s="23">
        <f t="shared" ref="F13:G13" si="8">F17</f>
        <v>0</v>
      </c>
      <c r="G13" s="23">
        <f t="shared" si="8"/>
        <v>745</v>
      </c>
      <c r="H13" s="23">
        <f>SUM(I13:K13)</f>
        <v>12245</v>
      </c>
      <c r="I13" s="23">
        <f>I17</f>
        <v>11500</v>
      </c>
      <c r="J13" s="23">
        <f t="shared" ref="J13:K13" si="9">J17</f>
        <v>0</v>
      </c>
      <c r="K13" s="23">
        <f t="shared" si="9"/>
        <v>745</v>
      </c>
      <c r="L13" s="23">
        <f>SUM(M13:O13)</f>
        <v>12340</v>
      </c>
      <c r="M13" s="23">
        <f>M17</f>
        <v>11500</v>
      </c>
      <c r="N13" s="23">
        <f t="shared" ref="N13:O13" si="10">N17</f>
        <v>0</v>
      </c>
      <c r="O13" s="23">
        <f t="shared" si="10"/>
        <v>840</v>
      </c>
      <c r="P13" s="23">
        <f>SUM(Q13:S13)</f>
        <v>0</v>
      </c>
      <c r="Q13" s="23">
        <f>Q17</f>
        <v>0</v>
      </c>
      <c r="R13" s="23">
        <f t="shared" ref="R13:S13" si="11">R17</f>
        <v>0</v>
      </c>
      <c r="S13" s="23">
        <f t="shared" si="11"/>
        <v>0</v>
      </c>
      <c r="U13" s="35"/>
    </row>
    <row r="14" spans="1:22" ht="24.75" customHeight="1" x14ac:dyDescent="0.25">
      <c r="A14" s="12"/>
      <c r="B14" s="4"/>
      <c r="C14" s="44" t="s">
        <v>12</v>
      </c>
      <c r="D14" s="27">
        <f t="shared" si="7"/>
        <v>353</v>
      </c>
      <c r="E14" s="27">
        <f>E15+E16</f>
        <v>353</v>
      </c>
      <c r="F14" s="27">
        <f t="shared" ref="F14:G14" si="12">F15+F16</f>
        <v>0</v>
      </c>
      <c r="G14" s="27">
        <f t="shared" si="12"/>
        <v>0</v>
      </c>
      <c r="H14" s="27">
        <f>SUM(I14:K14)</f>
        <v>353</v>
      </c>
      <c r="I14" s="27">
        <f>I15+I16</f>
        <v>353</v>
      </c>
      <c r="J14" s="27">
        <f t="shared" ref="J14" si="13">J15+J16</f>
        <v>0</v>
      </c>
      <c r="K14" s="27">
        <f t="shared" ref="K14" si="14">K15+K16</f>
        <v>0</v>
      </c>
      <c r="L14" s="27">
        <f>SUM(M14:O14)</f>
        <v>353</v>
      </c>
      <c r="M14" s="27">
        <f>M15+M16</f>
        <v>353</v>
      </c>
      <c r="N14" s="27">
        <f t="shared" ref="N14" si="15">N15+N16</f>
        <v>0</v>
      </c>
      <c r="O14" s="27">
        <f t="shared" ref="O14" si="16">O15+O16</f>
        <v>0</v>
      </c>
      <c r="P14" s="27">
        <f>SUM(Q14:S14)</f>
        <v>0</v>
      </c>
      <c r="Q14" s="27">
        <f>Q15+Q16</f>
        <v>0</v>
      </c>
      <c r="R14" s="27">
        <f t="shared" ref="R14" si="17">R15+R16</f>
        <v>0</v>
      </c>
      <c r="S14" s="27">
        <f t="shared" ref="S14" si="18">S15+S16</f>
        <v>0</v>
      </c>
    </row>
    <row r="15" spans="1:22" ht="24" customHeight="1" x14ac:dyDescent="0.25">
      <c r="A15" s="12"/>
      <c r="B15" s="4"/>
      <c r="C15" s="44" t="s">
        <v>13</v>
      </c>
      <c r="D15" s="27">
        <f t="shared" si="7"/>
        <v>309</v>
      </c>
      <c r="E15" s="27">
        <v>309</v>
      </c>
      <c r="F15" s="28"/>
      <c r="G15" s="28"/>
      <c r="H15" s="27">
        <f t="shared" ref="H15:H17" si="19">SUM(I15:K15)</f>
        <v>309</v>
      </c>
      <c r="I15" s="27">
        <v>309</v>
      </c>
      <c r="J15" s="28"/>
      <c r="K15" s="28"/>
      <c r="L15" s="27">
        <f t="shared" ref="L15:L17" si="20">SUM(M15:O15)</f>
        <v>309</v>
      </c>
      <c r="M15" s="27">
        <v>309</v>
      </c>
      <c r="N15" s="28"/>
      <c r="O15" s="28"/>
      <c r="P15" s="27">
        <f t="shared" ref="P15:P17" si="21">SUM(Q15:S15)</f>
        <v>0</v>
      </c>
      <c r="Q15" s="27"/>
      <c r="R15" s="17"/>
      <c r="S15" s="17"/>
    </row>
    <row r="16" spans="1:22" ht="24" customHeight="1" x14ac:dyDescent="0.25">
      <c r="A16" s="12"/>
      <c r="B16" s="4"/>
      <c r="C16" s="44" t="s">
        <v>14</v>
      </c>
      <c r="D16" s="27">
        <f t="shared" si="7"/>
        <v>44</v>
      </c>
      <c r="E16" s="27">
        <v>44</v>
      </c>
      <c r="F16" s="28"/>
      <c r="G16" s="28"/>
      <c r="H16" s="27">
        <f t="shared" si="19"/>
        <v>44</v>
      </c>
      <c r="I16" s="27">
        <v>44</v>
      </c>
      <c r="J16" s="28"/>
      <c r="K16" s="28"/>
      <c r="L16" s="27">
        <f t="shared" si="20"/>
        <v>44</v>
      </c>
      <c r="M16" s="27">
        <v>44</v>
      </c>
      <c r="N16" s="28"/>
      <c r="O16" s="28"/>
      <c r="P16" s="27">
        <f t="shared" si="21"/>
        <v>0</v>
      </c>
      <c r="Q16" s="27"/>
      <c r="R16" s="17"/>
      <c r="S16" s="17"/>
    </row>
    <row r="17" spans="1:19" ht="24" customHeight="1" x14ac:dyDescent="0.25">
      <c r="A17" s="12"/>
      <c r="B17" s="4" t="s">
        <v>178</v>
      </c>
      <c r="C17" s="45" t="s">
        <v>175</v>
      </c>
      <c r="D17" s="27">
        <f t="shared" si="7"/>
        <v>12245</v>
      </c>
      <c r="E17" s="27">
        <v>11500</v>
      </c>
      <c r="F17" s="28"/>
      <c r="G17" s="28">
        <v>745</v>
      </c>
      <c r="H17" s="27">
        <f t="shared" si="19"/>
        <v>12245</v>
      </c>
      <c r="I17" s="27">
        <v>11500</v>
      </c>
      <c r="J17" s="28"/>
      <c r="K17" s="28">
        <v>745</v>
      </c>
      <c r="L17" s="27">
        <f t="shared" si="20"/>
        <v>12340</v>
      </c>
      <c r="M17" s="27">
        <v>11500</v>
      </c>
      <c r="N17" s="28"/>
      <c r="O17" s="28">
        <v>840</v>
      </c>
      <c r="P17" s="27">
        <f t="shared" si="21"/>
        <v>0</v>
      </c>
      <c r="Q17" s="27"/>
      <c r="R17" s="17"/>
      <c r="S17" s="17"/>
    </row>
    <row r="18" spans="1:19" ht="30" customHeight="1" x14ac:dyDescent="0.25">
      <c r="A18" s="20" t="s">
        <v>151</v>
      </c>
      <c r="B18" s="22"/>
      <c r="C18" s="24" t="s">
        <v>20</v>
      </c>
      <c r="D18" s="23">
        <f>SUM(E18:G18)</f>
        <v>1800</v>
      </c>
      <c r="E18" s="23">
        <f>SUM(E20:E26)</f>
        <v>1800</v>
      </c>
      <c r="F18" s="23">
        <f t="shared" ref="F18:G18" si="22">SUM(F20:F26)</f>
        <v>0</v>
      </c>
      <c r="G18" s="23">
        <f t="shared" si="22"/>
        <v>0</v>
      </c>
      <c r="H18" s="23">
        <f>SUM(I18:K18)</f>
        <v>2000</v>
      </c>
      <c r="I18" s="23">
        <f>SUM(I20:I26)</f>
        <v>2000</v>
      </c>
      <c r="J18" s="23">
        <f t="shared" ref="J18:K18" si="23">SUM(J20:J26)</f>
        <v>0</v>
      </c>
      <c r="K18" s="23">
        <f t="shared" si="23"/>
        <v>0</v>
      </c>
      <c r="L18" s="23">
        <f>SUM(M18:O18)</f>
        <v>2000</v>
      </c>
      <c r="M18" s="23">
        <f>SUM(M20:M26)</f>
        <v>2000</v>
      </c>
      <c r="N18" s="23">
        <f t="shared" ref="N18:O18" si="24">SUM(N20:N26)</f>
        <v>0</v>
      </c>
      <c r="O18" s="23">
        <f t="shared" si="24"/>
        <v>0</v>
      </c>
      <c r="P18" s="23">
        <f>SUM(Q18:S18)</f>
        <v>0</v>
      </c>
      <c r="Q18" s="23">
        <f>SUM(Q20:Q26)</f>
        <v>0</v>
      </c>
      <c r="R18" s="23">
        <f t="shared" ref="R18:S18" si="25">SUM(R20:R26)</f>
        <v>0</v>
      </c>
      <c r="S18" s="23">
        <f t="shared" si="25"/>
        <v>0</v>
      </c>
    </row>
    <row r="19" spans="1:19" ht="22.9" customHeight="1" x14ac:dyDescent="0.25">
      <c r="A19" s="12"/>
      <c r="C19" s="9" t="s">
        <v>16</v>
      </c>
      <c r="D19" s="32">
        <f t="shared" ref="D19:D25" si="26">SUM(E19:G19)</f>
        <v>12</v>
      </c>
      <c r="E19" s="32">
        <v>12</v>
      </c>
      <c r="F19" s="32"/>
      <c r="G19" s="32"/>
      <c r="H19" s="32">
        <f t="shared" ref="H19:H21" si="27">SUM(I19:K19)</f>
        <v>12</v>
      </c>
      <c r="I19" s="32">
        <v>12</v>
      </c>
      <c r="J19" s="32"/>
      <c r="K19" s="32"/>
      <c r="L19" s="32">
        <f t="shared" ref="L19:L21" si="28">SUM(M19:O19)</f>
        <v>12</v>
      </c>
      <c r="M19" s="32">
        <v>12</v>
      </c>
      <c r="N19" s="32"/>
      <c r="O19" s="32"/>
      <c r="P19" s="32">
        <f t="shared" ref="P19:P21" si="29">SUM(Q19:S19)</f>
        <v>0</v>
      </c>
      <c r="Q19" s="32"/>
      <c r="R19" s="32"/>
      <c r="S19" s="17"/>
    </row>
    <row r="20" spans="1:19" ht="25.9" customHeight="1" x14ac:dyDescent="0.25">
      <c r="A20" s="12"/>
      <c r="B20" s="4" t="s">
        <v>55</v>
      </c>
      <c r="C20" s="9" t="s">
        <v>56</v>
      </c>
      <c r="D20" s="17">
        <f t="shared" si="26"/>
        <v>920</v>
      </c>
      <c r="E20" s="17">
        <v>920</v>
      </c>
      <c r="F20" s="17"/>
      <c r="G20" s="17"/>
      <c r="H20" s="17">
        <f t="shared" si="27"/>
        <v>1060</v>
      </c>
      <c r="I20" s="17">
        <v>1060</v>
      </c>
      <c r="J20" s="17"/>
      <c r="K20" s="17"/>
      <c r="L20" s="17">
        <f t="shared" si="28"/>
        <v>1060</v>
      </c>
      <c r="M20" s="17">
        <v>1060</v>
      </c>
      <c r="N20" s="17"/>
      <c r="O20" s="17"/>
      <c r="P20" s="17">
        <f t="shared" si="29"/>
        <v>0</v>
      </c>
      <c r="Q20" s="17"/>
      <c r="R20" s="17"/>
      <c r="S20" s="17"/>
    </row>
    <row r="21" spans="1:19" ht="32.450000000000003" customHeight="1" x14ac:dyDescent="0.25">
      <c r="A21" s="12"/>
      <c r="B21" s="4" t="s">
        <v>57</v>
      </c>
      <c r="C21" s="9" t="s">
        <v>157</v>
      </c>
      <c r="D21" s="17">
        <f t="shared" si="26"/>
        <v>33</v>
      </c>
      <c r="E21" s="17">
        <v>33</v>
      </c>
      <c r="F21" s="17"/>
      <c r="G21" s="17"/>
      <c r="H21" s="17">
        <f t="shared" si="27"/>
        <v>33</v>
      </c>
      <c r="I21" s="17">
        <v>33</v>
      </c>
      <c r="J21" s="17"/>
      <c r="K21" s="17"/>
      <c r="L21" s="17">
        <f t="shared" si="28"/>
        <v>33</v>
      </c>
      <c r="M21" s="17">
        <v>33</v>
      </c>
      <c r="N21" s="17"/>
      <c r="O21" s="17"/>
      <c r="P21" s="17">
        <f t="shared" si="29"/>
        <v>0</v>
      </c>
      <c r="Q21" s="17"/>
      <c r="R21" s="17"/>
      <c r="S21" s="17"/>
    </row>
    <row r="22" spans="1:19" ht="52.9" customHeight="1" x14ac:dyDescent="0.25">
      <c r="A22" s="12"/>
      <c r="B22" s="4" t="s">
        <v>59</v>
      </c>
      <c r="C22" s="9" t="s">
        <v>60</v>
      </c>
      <c r="D22" s="17">
        <f t="shared" si="26"/>
        <v>83</v>
      </c>
      <c r="E22" s="17">
        <v>83</v>
      </c>
      <c r="F22" s="17"/>
      <c r="G22" s="17"/>
      <c r="H22" s="17">
        <f>SUM(I22:K22)</f>
        <v>100</v>
      </c>
      <c r="I22" s="17">
        <v>100</v>
      </c>
      <c r="J22" s="17"/>
      <c r="K22" s="17"/>
      <c r="L22" s="17">
        <f>SUM(M22:O22)</f>
        <v>100</v>
      </c>
      <c r="M22" s="17">
        <v>100</v>
      </c>
      <c r="N22" s="17"/>
      <c r="O22" s="17"/>
      <c r="P22" s="17">
        <f>SUM(Q22:S22)</f>
        <v>0</v>
      </c>
      <c r="Q22" s="17"/>
      <c r="R22" s="17"/>
      <c r="S22" s="17"/>
    </row>
    <row r="23" spans="1:19" ht="28.15" customHeight="1" x14ac:dyDescent="0.25">
      <c r="A23" s="12"/>
      <c r="B23" s="4" t="s">
        <v>61</v>
      </c>
      <c r="C23" s="9" t="s">
        <v>62</v>
      </c>
      <c r="D23" s="17">
        <f t="shared" si="26"/>
        <v>337</v>
      </c>
      <c r="E23" s="17">
        <f>345-8</f>
        <v>337</v>
      </c>
      <c r="F23" s="17"/>
      <c r="G23" s="17"/>
      <c r="H23" s="17">
        <f t="shared" ref="H23:H26" si="30">SUM(I23:K23)</f>
        <v>380</v>
      </c>
      <c r="I23" s="17">
        <v>380</v>
      </c>
      <c r="J23" s="17"/>
      <c r="K23" s="17"/>
      <c r="L23" s="17">
        <f t="shared" ref="L23:L26" si="31">SUM(M23:O23)</f>
        <v>380</v>
      </c>
      <c r="M23" s="17">
        <v>380</v>
      </c>
      <c r="N23" s="17"/>
      <c r="O23" s="17"/>
      <c r="P23" s="17">
        <f t="shared" ref="P23:P26" si="32">SUM(Q23:S23)</f>
        <v>0</v>
      </c>
      <c r="Q23" s="17"/>
      <c r="R23" s="17"/>
      <c r="S23" s="17"/>
    </row>
    <row r="24" spans="1:19" ht="28.9" customHeight="1" x14ac:dyDescent="0.25">
      <c r="A24" s="12"/>
      <c r="B24" s="4" t="s">
        <v>126</v>
      </c>
      <c r="C24" s="9" t="s">
        <v>63</v>
      </c>
      <c r="D24" s="17">
        <f t="shared" si="26"/>
        <v>125</v>
      </c>
      <c r="E24" s="17">
        <v>125</v>
      </c>
      <c r="F24" s="17"/>
      <c r="G24" s="17"/>
      <c r="H24" s="17">
        <f t="shared" si="30"/>
        <v>120</v>
      </c>
      <c r="I24" s="17">
        <v>120</v>
      </c>
      <c r="J24" s="17"/>
      <c r="K24" s="17"/>
      <c r="L24" s="17">
        <f t="shared" si="31"/>
        <v>120</v>
      </c>
      <c r="M24" s="17">
        <v>120</v>
      </c>
      <c r="N24" s="17"/>
      <c r="O24" s="17"/>
      <c r="P24" s="17">
        <f t="shared" si="32"/>
        <v>0</v>
      </c>
      <c r="Q24" s="17"/>
      <c r="R24" s="17"/>
      <c r="S24" s="17"/>
    </row>
    <row r="25" spans="1:19" ht="38.450000000000003" customHeight="1" x14ac:dyDescent="0.25">
      <c r="A25" s="12"/>
      <c r="B25" s="4" t="s">
        <v>127</v>
      </c>
      <c r="C25" s="2" t="s">
        <v>119</v>
      </c>
      <c r="D25" s="17">
        <f t="shared" si="26"/>
        <v>202</v>
      </c>
      <c r="E25" s="17">
        <v>202</v>
      </c>
      <c r="F25" s="17"/>
      <c r="G25" s="17"/>
      <c r="H25" s="17">
        <f t="shared" si="30"/>
        <v>202</v>
      </c>
      <c r="I25" s="17">
        <v>202</v>
      </c>
      <c r="J25" s="17"/>
      <c r="K25" s="17"/>
      <c r="L25" s="17">
        <f t="shared" si="31"/>
        <v>202</v>
      </c>
      <c r="M25" s="17">
        <v>202</v>
      </c>
      <c r="N25" s="17"/>
      <c r="O25" s="17"/>
      <c r="P25" s="17">
        <f t="shared" si="32"/>
        <v>0</v>
      </c>
      <c r="Q25" s="17"/>
      <c r="R25" s="17"/>
      <c r="S25" s="17"/>
    </row>
    <row r="26" spans="1:19" ht="38.450000000000003" customHeight="1" x14ac:dyDescent="0.25">
      <c r="A26" s="12"/>
      <c r="B26" s="4" t="s">
        <v>156</v>
      </c>
      <c r="C26" s="2" t="s">
        <v>158</v>
      </c>
      <c r="D26" s="17">
        <f>SUM(E26:G26)</f>
        <v>100</v>
      </c>
      <c r="E26" s="17">
        <v>100</v>
      </c>
      <c r="F26" s="17"/>
      <c r="G26" s="17"/>
      <c r="H26" s="17">
        <f t="shared" si="30"/>
        <v>105</v>
      </c>
      <c r="I26" s="17">
        <v>105</v>
      </c>
      <c r="J26" s="17"/>
      <c r="K26" s="17"/>
      <c r="L26" s="17">
        <f t="shared" si="31"/>
        <v>105</v>
      </c>
      <c r="M26" s="17">
        <v>105</v>
      </c>
      <c r="N26" s="17"/>
      <c r="O26" s="17"/>
      <c r="P26" s="17">
        <f t="shared" si="32"/>
        <v>0</v>
      </c>
      <c r="Q26" s="17"/>
      <c r="R26" s="17"/>
      <c r="S26" s="17"/>
    </row>
    <row r="27" spans="1:19" ht="31.15" customHeight="1" x14ac:dyDescent="0.25">
      <c r="A27" s="20" t="s">
        <v>165</v>
      </c>
      <c r="B27" s="22"/>
      <c r="C27" s="20" t="s">
        <v>22</v>
      </c>
      <c r="D27" s="23">
        <f>SUM(D29:D35)</f>
        <v>25412.275000000001</v>
      </c>
      <c r="E27" s="46">
        <f>SUM(E29:E35)</f>
        <v>25412.275000000001</v>
      </c>
      <c r="F27" s="23">
        <f t="shared" ref="F27:G27" si="33">SUM(F29:F34)</f>
        <v>0</v>
      </c>
      <c r="G27" s="23">
        <f t="shared" si="33"/>
        <v>0</v>
      </c>
      <c r="H27" s="23">
        <f>SUM(I27:K27)</f>
        <v>24000</v>
      </c>
      <c r="I27" s="23">
        <f>SUM(I29:I34)</f>
        <v>24000</v>
      </c>
      <c r="J27" s="23">
        <f t="shared" ref="J27:K27" si="34">SUM(J29:J34)</f>
        <v>0</v>
      </c>
      <c r="K27" s="23">
        <f t="shared" si="34"/>
        <v>0</v>
      </c>
      <c r="L27" s="23">
        <f>SUM(M27:O27)</f>
        <v>25000</v>
      </c>
      <c r="M27" s="23">
        <f>SUM(M29:M34)</f>
        <v>25000</v>
      </c>
      <c r="N27" s="23">
        <f t="shared" ref="N27:O27" si="35">SUM(N29:N34)</f>
        <v>0</v>
      </c>
      <c r="O27" s="23">
        <f t="shared" si="35"/>
        <v>0</v>
      </c>
      <c r="P27" s="23">
        <f>SUM(Q27:S27)</f>
        <v>0</v>
      </c>
      <c r="Q27" s="23">
        <f>SUM(Q29:Q34)</f>
        <v>0</v>
      </c>
      <c r="R27" s="23">
        <f t="shared" ref="R27:S27" si="36">SUM(R29:R33)</f>
        <v>0</v>
      </c>
      <c r="S27" s="23">
        <f t="shared" si="36"/>
        <v>0</v>
      </c>
    </row>
    <row r="28" spans="1:19" s="50" customFormat="1" ht="34.9" customHeight="1" x14ac:dyDescent="0.25">
      <c r="A28" s="47"/>
      <c r="B28" s="48"/>
      <c r="C28" s="49" t="s">
        <v>16</v>
      </c>
      <c r="D28" s="39">
        <v>0</v>
      </c>
      <c r="E28" s="39"/>
      <c r="F28" s="39"/>
      <c r="G28" s="39"/>
      <c r="H28" s="39">
        <f t="shared" ref="H28:H30" si="37">SUM(I28:K28)</f>
        <v>0</v>
      </c>
      <c r="I28" s="39"/>
      <c r="J28" s="39"/>
      <c r="K28" s="39"/>
      <c r="L28" s="39">
        <f t="shared" ref="L28:L30" si="38">SUM(M28:O28)</f>
        <v>0</v>
      </c>
      <c r="M28" s="39"/>
      <c r="N28" s="39"/>
      <c r="O28" s="39"/>
      <c r="P28" s="39">
        <f t="shared" ref="P28:P30" si="39">SUM(Q28:S28)</f>
        <v>0</v>
      </c>
      <c r="Q28" s="39"/>
      <c r="R28" s="39"/>
      <c r="S28" s="21"/>
    </row>
    <row r="29" spans="1:19" s="50" customFormat="1" ht="27" customHeight="1" x14ac:dyDescent="0.25">
      <c r="A29" s="47"/>
      <c r="B29" s="37" t="s">
        <v>64</v>
      </c>
      <c r="C29" s="49" t="s">
        <v>65</v>
      </c>
      <c r="D29" s="21">
        <f t="shared" ref="D29:D30" si="40">SUM(E29:G29)</f>
        <v>18980</v>
      </c>
      <c r="E29" s="21">
        <v>18980</v>
      </c>
      <c r="F29" s="21"/>
      <c r="G29" s="21"/>
      <c r="H29" s="21">
        <f t="shared" si="37"/>
        <v>16700</v>
      </c>
      <c r="I29" s="21">
        <v>16700</v>
      </c>
      <c r="J29" s="21"/>
      <c r="K29" s="21"/>
      <c r="L29" s="21">
        <f t="shared" si="38"/>
        <v>17400</v>
      </c>
      <c r="M29" s="21">
        <v>17400</v>
      </c>
      <c r="N29" s="21"/>
      <c r="O29" s="21"/>
      <c r="P29" s="21">
        <f t="shared" si="39"/>
        <v>0</v>
      </c>
      <c r="Q29" s="21"/>
      <c r="R29" s="21"/>
      <c r="S29" s="21"/>
    </row>
    <row r="30" spans="1:19" s="50" customFormat="1" ht="34.9" customHeight="1" x14ac:dyDescent="0.25">
      <c r="A30" s="47"/>
      <c r="B30" s="37" t="s">
        <v>66</v>
      </c>
      <c r="C30" s="49" t="s">
        <v>67</v>
      </c>
      <c r="D30" s="21">
        <f t="shared" si="40"/>
        <v>163</v>
      </c>
      <c r="E30" s="21">
        <v>163</v>
      </c>
      <c r="F30" s="21"/>
      <c r="G30" s="21"/>
      <c r="H30" s="21">
        <f t="shared" si="37"/>
        <v>160</v>
      </c>
      <c r="I30" s="21">
        <v>160</v>
      </c>
      <c r="J30" s="21"/>
      <c r="K30" s="21"/>
      <c r="L30" s="21">
        <f t="shared" si="38"/>
        <v>180</v>
      </c>
      <c r="M30" s="21">
        <v>180</v>
      </c>
      <c r="N30" s="21"/>
      <c r="O30" s="21"/>
      <c r="P30" s="21">
        <f t="shared" si="39"/>
        <v>0</v>
      </c>
      <c r="Q30" s="21"/>
      <c r="R30" s="21"/>
      <c r="S30" s="21"/>
    </row>
    <row r="31" spans="1:19" s="50" customFormat="1" ht="38.450000000000003" customHeight="1" x14ac:dyDescent="0.25">
      <c r="A31" s="47"/>
      <c r="B31" s="37" t="s">
        <v>68</v>
      </c>
      <c r="C31" s="49" t="s">
        <v>69</v>
      </c>
      <c r="D31" s="21">
        <f t="shared" ref="D31:D36" si="41">SUM(E31:G31)</f>
        <v>4578.5249999999996</v>
      </c>
      <c r="E31" s="21">
        <v>4578.5249999999996</v>
      </c>
      <c r="F31" s="21"/>
      <c r="G31" s="21"/>
      <c r="H31" s="21">
        <f>SUM(I31:K31)</f>
        <v>5305</v>
      </c>
      <c r="I31" s="21">
        <v>5305</v>
      </c>
      <c r="J31" s="21"/>
      <c r="K31" s="21"/>
      <c r="L31" s="21">
        <f>SUM(M31:O31)</f>
        <v>5485</v>
      </c>
      <c r="M31" s="21">
        <v>5485</v>
      </c>
      <c r="N31" s="21"/>
      <c r="O31" s="21"/>
      <c r="P31" s="21">
        <f>SUM(Q31:S31)</f>
        <v>0</v>
      </c>
      <c r="Q31" s="21"/>
      <c r="R31" s="21"/>
      <c r="S31" s="21"/>
    </row>
    <row r="32" spans="1:19" s="50" customFormat="1" ht="27" customHeight="1" x14ac:dyDescent="0.25">
      <c r="A32" s="47"/>
      <c r="B32" s="37" t="s">
        <v>70</v>
      </c>
      <c r="C32" s="49" t="s">
        <v>73</v>
      </c>
      <c r="D32" s="21">
        <f t="shared" si="41"/>
        <v>1410.75</v>
      </c>
      <c r="E32" s="21">
        <v>1410.75</v>
      </c>
      <c r="F32" s="21"/>
      <c r="G32" s="21"/>
      <c r="H32" s="21">
        <f t="shared" ref="H32:H34" si="42">SUM(I32:K32)</f>
        <v>1300</v>
      </c>
      <c r="I32" s="21">
        <v>1300</v>
      </c>
      <c r="J32" s="21"/>
      <c r="K32" s="21"/>
      <c r="L32" s="21">
        <f t="shared" ref="L32:L34" si="43">SUM(M32:O32)</f>
        <v>1400</v>
      </c>
      <c r="M32" s="21">
        <v>1400</v>
      </c>
      <c r="N32" s="21"/>
      <c r="O32" s="21"/>
      <c r="P32" s="21">
        <f t="shared" ref="P32:P33" si="44">SUM(Q32:S32)</f>
        <v>0</v>
      </c>
      <c r="Q32" s="21"/>
      <c r="R32" s="21"/>
      <c r="S32" s="21"/>
    </row>
    <row r="33" spans="1:19" s="50" customFormat="1" ht="23.45" customHeight="1" x14ac:dyDescent="0.25">
      <c r="A33" s="47"/>
      <c r="B33" s="37" t="s">
        <v>72</v>
      </c>
      <c r="C33" s="49" t="s">
        <v>71</v>
      </c>
      <c r="D33" s="21">
        <f t="shared" si="41"/>
        <v>30</v>
      </c>
      <c r="E33" s="21">
        <v>30</v>
      </c>
      <c r="F33" s="21"/>
      <c r="G33" s="21"/>
      <c r="H33" s="21">
        <f t="shared" si="42"/>
        <v>35</v>
      </c>
      <c r="I33" s="21">
        <v>35</v>
      </c>
      <c r="J33" s="21"/>
      <c r="K33" s="21"/>
      <c r="L33" s="21">
        <f t="shared" si="43"/>
        <v>35</v>
      </c>
      <c r="M33" s="21">
        <v>35</v>
      </c>
      <c r="N33" s="21"/>
      <c r="O33" s="21"/>
      <c r="P33" s="21">
        <f t="shared" si="44"/>
        <v>0</v>
      </c>
      <c r="Q33" s="21"/>
      <c r="R33" s="21"/>
      <c r="S33" s="21"/>
    </row>
    <row r="34" spans="1:19" s="50" customFormat="1" ht="30.6" customHeight="1" x14ac:dyDescent="0.25">
      <c r="A34" s="47"/>
      <c r="B34" s="37" t="s">
        <v>179</v>
      </c>
      <c r="C34" s="49" t="s">
        <v>118</v>
      </c>
      <c r="D34" s="21">
        <f t="shared" si="41"/>
        <v>100</v>
      </c>
      <c r="E34" s="21">
        <v>100</v>
      </c>
      <c r="F34" s="21"/>
      <c r="G34" s="21"/>
      <c r="H34" s="21">
        <f t="shared" si="42"/>
        <v>500</v>
      </c>
      <c r="I34" s="21">
        <v>500</v>
      </c>
      <c r="J34" s="21"/>
      <c r="K34" s="21"/>
      <c r="L34" s="21">
        <f t="shared" si="43"/>
        <v>500</v>
      </c>
      <c r="M34" s="21">
        <v>500</v>
      </c>
      <c r="N34" s="21"/>
      <c r="O34" s="21"/>
      <c r="P34" s="21">
        <f t="shared" ref="P34" si="45">SUM(Q34:S34)</f>
        <v>0</v>
      </c>
      <c r="Q34" s="21"/>
      <c r="R34" s="21"/>
      <c r="S34" s="21"/>
    </row>
    <row r="35" spans="1:19" s="50" customFormat="1" ht="30.6" customHeight="1" x14ac:dyDescent="0.25">
      <c r="A35" s="47"/>
      <c r="B35" s="37" t="s">
        <v>195</v>
      </c>
      <c r="C35" s="49" t="s">
        <v>196</v>
      </c>
      <c r="D35" s="21">
        <f t="shared" si="41"/>
        <v>150</v>
      </c>
      <c r="E35" s="21">
        <v>150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 ht="31.15" customHeight="1" x14ac:dyDescent="0.25">
      <c r="A36" s="20" t="s">
        <v>152</v>
      </c>
      <c r="B36" s="22"/>
      <c r="C36" s="20" t="s">
        <v>24</v>
      </c>
      <c r="D36" s="23">
        <f t="shared" si="41"/>
        <v>1945.8</v>
      </c>
      <c r="E36" s="23">
        <f>SUM(E38:E42)</f>
        <v>1945.8</v>
      </c>
      <c r="F36" s="23">
        <f t="shared" ref="F36:G36" si="46">SUM(F38:F42)</f>
        <v>0</v>
      </c>
      <c r="G36" s="23">
        <f t="shared" si="46"/>
        <v>0</v>
      </c>
      <c r="H36" s="23">
        <f>SUM(I36:K36)</f>
        <v>1800</v>
      </c>
      <c r="I36" s="23">
        <f>SUM(I38:I42)</f>
        <v>1800</v>
      </c>
      <c r="J36" s="23">
        <f t="shared" ref="J36:K36" si="47">SUM(J38:J42)</f>
        <v>0</v>
      </c>
      <c r="K36" s="23">
        <f t="shared" si="47"/>
        <v>0</v>
      </c>
      <c r="L36" s="23">
        <f>SUM(M36:O36)</f>
        <v>1800</v>
      </c>
      <c r="M36" s="23">
        <f>SUM(M38:M42)</f>
        <v>1800</v>
      </c>
      <c r="N36" s="23">
        <f t="shared" ref="N36:O36" si="48">SUM(N38:N42)</f>
        <v>0</v>
      </c>
      <c r="O36" s="23">
        <f t="shared" si="48"/>
        <v>0</v>
      </c>
      <c r="P36" s="23">
        <f>SUM(Q36:S36)</f>
        <v>0</v>
      </c>
      <c r="Q36" s="23">
        <f>SUM(Q38:Q42)</f>
        <v>0</v>
      </c>
      <c r="R36" s="23">
        <f t="shared" ref="R36:S36" si="49">SUM(R38:R42)</f>
        <v>0</v>
      </c>
      <c r="S36" s="23">
        <f t="shared" si="49"/>
        <v>0</v>
      </c>
    </row>
    <row r="37" spans="1:19" s="50" customFormat="1" ht="24.6" customHeight="1" x14ac:dyDescent="0.25">
      <c r="A37" s="47"/>
      <c r="B37" s="37"/>
      <c r="C37" s="38" t="s">
        <v>16</v>
      </c>
      <c r="D37" s="39">
        <v>0</v>
      </c>
      <c r="E37" s="39"/>
      <c r="F37" s="39"/>
      <c r="G37" s="39"/>
      <c r="H37" s="39">
        <f t="shared" ref="H37:H39" si="50">SUM(I37:K37)</f>
        <v>0</v>
      </c>
      <c r="I37" s="39"/>
      <c r="J37" s="39"/>
      <c r="K37" s="39"/>
      <c r="L37" s="39">
        <f t="shared" ref="L37:L39" si="51">SUM(M37:O37)</f>
        <v>0</v>
      </c>
      <c r="M37" s="39"/>
      <c r="N37" s="39"/>
      <c r="O37" s="39"/>
      <c r="P37" s="39">
        <f t="shared" ref="P37:P39" si="52">SUM(Q37:S37)</f>
        <v>0</v>
      </c>
      <c r="Q37" s="39"/>
      <c r="R37" s="39"/>
      <c r="S37" s="21"/>
    </row>
    <row r="38" spans="1:19" s="50" customFormat="1" ht="67.900000000000006" customHeight="1" x14ac:dyDescent="0.25">
      <c r="A38" s="47"/>
      <c r="B38" s="37" t="s">
        <v>74</v>
      </c>
      <c r="C38" s="38" t="s">
        <v>75</v>
      </c>
      <c r="D38" s="21">
        <f t="shared" ref="D38:D39" si="53">SUM(E38:G38)</f>
        <v>624.29999999999995</v>
      </c>
      <c r="E38" s="21">
        <v>624.29999999999995</v>
      </c>
      <c r="F38" s="21"/>
      <c r="G38" s="21"/>
      <c r="H38" s="21">
        <f t="shared" si="50"/>
        <v>570</v>
      </c>
      <c r="I38" s="21">
        <v>570</v>
      </c>
      <c r="J38" s="21"/>
      <c r="K38" s="21"/>
      <c r="L38" s="21">
        <f t="shared" si="51"/>
        <v>570</v>
      </c>
      <c r="M38" s="21">
        <v>570</v>
      </c>
      <c r="N38" s="21"/>
      <c r="O38" s="21"/>
      <c r="P38" s="21">
        <f t="shared" si="52"/>
        <v>0</v>
      </c>
      <c r="Q38" s="21"/>
      <c r="R38" s="21"/>
      <c r="S38" s="21"/>
    </row>
    <row r="39" spans="1:19" s="50" customFormat="1" ht="52.5" customHeight="1" x14ac:dyDescent="0.25">
      <c r="A39" s="47"/>
      <c r="B39" s="37" t="s">
        <v>76</v>
      </c>
      <c r="C39" s="38" t="s">
        <v>159</v>
      </c>
      <c r="D39" s="21">
        <f t="shared" si="53"/>
        <v>971.5</v>
      </c>
      <c r="E39" s="21">
        <v>971.5</v>
      </c>
      <c r="F39" s="21"/>
      <c r="G39" s="21"/>
      <c r="H39" s="21">
        <f t="shared" si="50"/>
        <v>1000</v>
      </c>
      <c r="I39" s="21">
        <v>1000</v>
      </c>
      <c r="J39" s="21"/>
      <c r="K39" s="21"/>
      <c r="L39" s="21">
        <f t="shared" si="51"/>
        <v>1000</v>
      </c>
      <c r="M39" s="21">
        <v>1000</v>
      </c>
      <c r="N39" s="21"/>
      <c r="O39" s="21"/>
      <c r="P39" s="21">
        <f t="shared" si="52"/>
        <v>0</v>
      </c>
      <c r="Q39" s="21"/>
      <c r="R39" s="21"/>
      <c r="S39" s="21"/>
    </row>
    <row r="40" spans="1:19" s="50" customFormat="1" ht="29.45" customHeight="1" x14ac:dyDescent="0.25">
      <c r="A40" s="47"/>
      <c r="B40" s="37" t="s">
        <v>78</v>
      </c>
      <c r="C40" s="38" t="s">
        <v>79</v>
      </c>
      <c r="D40" s="21">
        <f>SUM(E40:G40)</f>
        <v>30</v>
      </c>
      <c r="E40" s="21">
        <v>30</v>
      </c>
      <c r="F40" s="21"/>
      <c r="G40" s="21"/>
      <c r="H40" s="21">
        <f>SUM(I40:K40)</f>
        <v>30</v>
      </c>
      <c r="I40" s="21">
        <v>30</v>
      </c>
      <c r="J40" s="21"/>
      <c r="K40" s="21"/>
      <c r="L40" s="21">
        <f>SUM(M40:O40)</f>
        <v>30</v>
      </c>
      <c r="M40" s="21">
        <v>30</v>
      </c>
      <c r="N40" s="21"/>
      <c r="O40" s="21"/>
      <c r="P40" s="21">
        <f>SUM(Q40:S40)</f>
        <v>0</v>
      </c>
      <c r="Q40" s="21"/>
      <c r="R40" s="21"/>
      <c r="S40" s="21"/>
    </row>
    <row r="41" spans="1:19" s="50" customFormat="1" ht="30" customHeight="1" x14ac:dyDescent="0.25">
      <c r="A41" s="47"/>
      <c r="B41" s="37" t="s">
        <v>80</v>
      </c>
      <c r="C41" s="38" t="s">
        <v>81</v>
      </c>
      <c r="D41" s="21">
        <f t="shared" ref="D41:D42" si="54">SUM(E41:G41)</f>
        <v>30</v>
      </c>
      <c r="E41" s="21">
        <v>30</v>
      </c>
      <c r="F41" s="21"/>
      <c r="G41" s="21"/>
      <c r="H41" s="21">
        <f t="shared" ref="H41:H42" si="55">SUM(I41:K41)</f>
        <v>80</v>
      </c>
      <c r="I41" s="21">
        <v>80</v>
      </c>
      <c r="J41" s="21"/>
      <c r="K41" s="21"/>
      <c r="L41" s="21">
        <f t="shared" ref="L41:L42" si="56">SUM(M41:O41)</f>
        <v>80</v>
      </c>
      <c r="M41" s="21">
        <v>80</v>
      </c>
      <c r="N41" s="21"/>
      <c r="O41" s="21"/>
      <c r="P41" s="21">
        <f t="shared" ref="P41:P42" si="57">SUM(Q41:S41)</f>
        <v>0</v>
      </c>
      <c r="Q41" s="21"/>
      <c r="R41" s="21"/>
      <c r="S41" s="21"/>
    </row>
    <row r="42" spans="1:19" s="50" customFormat="1" ht="81" customHeight="1" x14ac:dyDescent="0.25">
      <c r="A42" s="47"/>
      <c r="B42" s="37" t="s">
        <v>82</v>
      </c>
      <c r="C42" s="38" t="s">
        <v>160</v>
      </c>
      <c r="D42" s="21">
        <f t="shared" si="54"/>
        <v>290</v>
      </c>
      <c r="E42" s="21">
        <v>290</v>
      </c>
      <c r="F42" s="21"/>
      <c r="G42" s="21"/>
      <c r="H42" s="21">
        <f t="shared" si="55"/>
        <v>120</v>
      </c>
      <c r="I42" s="21">
        <v>120</v>
      </c>
      <c r="J42" s="21"/>
      <c r="K42" s="21"/>
      <c r="L42" s="21">
        <f t="shared" si="56"/>
        <v>120</v>
      </c>
      <c r="M42" s="21">
        <v>120</v>
      </c>
      <c r="N42" s="21"/>
      <c r="O42" s="21"/>
      <c r="P42" s="21">
        <f t="shared" si="57"/>
        <v>0</v>
      </c>
      <c r="Q42" s="21"/>
      <c r="R42" s="21"/>
      <c r="S42" s="21"/>
    </row>
    <row r="43" spans="1:19" ht="29.45" customHeight="1" x14ac:dyDescent="0.25">
      <c r="A43" s="20" t="s">
        <v>153</v>
      </c>
      <c r="B43" s="22"/>
      <c r="C43" s="22" t="s">
        <v>27</v>
      </c>
      <c r="D43" s="23">
        <f>SUM(E43:G43)</f>
        <v>8040.3519999999999</v>
      </c>
      <c r="E43" s="23">
        <f>SUM(E45:E50)</f>
        <v>8040.3519999999999</v>
      </c>
      <c r="F43" s="23">
        <f t="shared" ref="F43:G43" si="58">SUM(F45:F50)</f>
        <v>0</v>
      </c>
      <c r="G43" s="23">
        <f t="shared" si="58"/>
        <v>0</v>
      </c>
      <c r="H43" s="23">
        <f>SUM(I43:K43)</f>
        <v>1900</v>
      </c>
      <c r="I43" s="23">
        <f>SUM(I45:I50)</f>
        <v>1900</v>
      </c>
      <c r="J43" s="23">
        <f t="shared" ref="J43:K43" si="59">SUM(J45:J50)</f>
        <v>0</v>
      </c>
      <c r="K43" s="23">
        <f t="shared" si="59"/>
        <v>0</v>
      </c>
      <c r="L43" s="23">
        <f>SUM(M43:O43)</f>
        <v>2000</v>
      </c>
      <c r="M43" s="23">
        <f>SUM(M45:M50)</f>
        <v>2000</v>
      </c>
      <c r="N43" s="23">
        <f t="shared" ref="N43:O43" si="60">SUM(N45:N50)</f>
        <v>0</v>
      </c>
      <c r="O43" s="23">
        <f t="shared" si="60"/>
        <v>0</v>
      </c>
      <c r="P43" s="23">
        <f>SUM(Q43:S43)</f>
        <v>0</v>
      </c>
      <c r="Q43" s="23">
        <f>SUM(Q45:Q50)</f>
        <v>0</v>
      </c>
      <c r="R43" s="23">
        <f t="shared" ref="R43:S43" si="61">SUM(R45:R50)</f>
        <v>0</v>
      </c>
      <c r="S43" s="23">
        <f t="shared" si="61"/>
        <v>0</v>
      </c>
    </row>
    <row r="44" spans="1:19" s="50" customFormat="1" ht="27.75" customHeight="1" x14ac:dyDescent="0.25">
      <c r="A44" s="47"/>
      <c r="B44" s="37"/>
      <c r="C44" s="38" t="s">
        <v>16</v>
      </c>
      <c r="D44" s="39">
        <v>4</v>
      </c>
      <c r="E44" s="39">
        <v>4</v>
      </c>
      <c r="F44" s="39"/>
      <c r="G44" s="39"/>
      <c r="H44" s="39">
        <f t="shared" ref="H44:H48" si="62">SUM(I44:K44)</f>
        <v>2</v>
      </c>
      <c r="I44" s="39">
        <v>2</v>
      </c>
      <c r="J44" s="39"/>
      <c r="K44" s="39"/>
      <c r="L44" s="39">
        <f t="shared" ref="L44:L48" si="63">SUM(M44:O44)</f>
        <v>2</v>
      </c>
      <c r="M44" s="39">
        <v>2</v>
      </c>
      <c r="N44" s="39"/>
      <c r="O44" s="39"/>
      <c r="P44" s="39">
        <f t="shared" ref="P44:P48" si="64">SUM(Q44:S44)</f>
        <v>0</v>
      </c>
      <c r="Q44" s="39"/>
      <c r="R44" s="21"/>
      <c r="S44" s="21"/>
    </row>
    <row r="45" spans="1:19" s="50" customFormat="1" ht="36" customHeight="1" x14ac:dyDescent="0.25">
      <c r="A45" s="47"/>
      <c r="B45" s="37" t="s">
        <v>84</v>
      </c>
      <c r="C45" s="38" t="s">
        <v>199</v>
      </c>
      <c r="D45" s="21">
        <f t="shared" ref="D45:D48" si="65">SUM(E45:G45)</f>
        <v>2200</v>
      </c>
      <c r="E45" s="21">
        <f>2200000/1000</f>
        <v>2200</v>
      </c>
      <c r="F45" s="21"/>
      <c r="G45" s="21"/>
      <c r="H45" s="21">
        <f t="shared" si="62"/>
        <v>1560</v>
      </c>
      <c r="I45" s="21">
        <v>1560</v>
      </c>
      <c r="J45" s="21"/>
      <c r="K45" s="21"/>
      <c r="L45" s="21">
        <f t="shared" si="63"/>
        <v>1660</v>
      </c>
      <c r="M45" s="21">
        <v>1660</v>
      </c>
      <c r="N45" s="21"/>
      <c r="O45" s="21"/>
      <c r="P45" s="21">
        <f t="shared" si="64"/>
        <v>0</v>
      </c>
      <c r="Q45" s="21"/>
      <c r="R45" s="21"/>
      <c r="S45" s="21"/>
    </row>
    <row r="46" spans="1:19" s="50" customFormat="1" ht="36" customHeight="1" x14ac:dyDescent="0.25">
      <c r="A46" s="47"/>
      <c r="B46" s="37"/>
      <c r="C46" s="52" t="s">
        <v>198</v>
      </c>
      <c r="D46" s="21">
        <f>5114832/1000</f>
        <v>5114.8320000000003</v>
      </c>
      <c r="E46" s="21">
        <f>5114832/1000</f>
        <v>5114.8320000000003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 s="50" customFormat="1" ht="36" customHeight="1" x14ac:dyDescent="0.25">
      <c r="A47" s="47"/>
      <c r="B47" s="37"/>
      <c r="C47" s="52" t="s">
        <v>200</v>
      </c>
      <c r="D47" s="21">
        <f>316320/1000</f>
        <v>316.32</v>
      </c>
      <c r="E47" s="21">
        <f>316320/1000</f>
        <v>316.32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19" s="50" customFormat="1" ht="42" customHeight="1" x14ac:dyDescent="0.25">
      <c r="A48" s="47"/>
      <c r="B48" s="37" t="s">
        <v>86</v>
      </c>
      <c r="C48" s="38" t="s">
        <v>163</v>
      </c>
      <c r="D48" s="21">
        <f t="shared" si="65"/>
        <v>197.2</v>
      </c>
      <c r="E48" s="21">
        <f>197200/1000</f>
        <v>197.2</v>
      </c>
      <c r="F48" s="21"/>
      <c r="G48" s="21"/>
      <c r="H48" s="21">
        <f t="shared" si="62"/>
        <v>128</v>
      </c>
      <c r="I48" s="21">
        <v>128</v>
      </c>
      <c r="J48" s="21"/>
      <c r="K48" s="21"/>
      <c r="L48" s="21">
        <f t="shared" si="63"/>
        <v>128</v>
      </c>
      <c r="M48" s="21">
        <v>128</v>
      </c>
      <c r="N48" s="21"/>
      <c r="O48" s="21"/>
      <c r="P48" s="21">
        <f t="shared" si="64"/>
        <v>0</v>
      </c>
      <c r="Q48" s="21"/>
      <c r="R48" s="21"/>
      <c r="S48" s="21"/>
    </row>
    <row r="49" spans="1:21" s="50" customFormat="1" ht="82.9" customHeight="1" x14ac:dyDescent="0.25">
      <c r="A49" s="47"/>
      <c r="B49" s="37" t="s">
        <v>88</v>
      </c>
      <c r="C49" s="38" t="s">
        <v>164</v>
      </c>
      <c r="D49" s="21">
        <f t="shared" ref="D49:D55" si="66">SUM(E49:G49)</f>
        <v>200</v>
      </c>
      <c r="E49" s="21">
        <v>200</v>
      </c>
      <c r="F49" s="21"/>
      <c r="G49" s="21"/>
      <c r="H49" s="21">
        <f>SUM(I49:K49)</f>
        <v>200</v>
      </c>
      <c r="I49" s="21">
        <v>200</v>
      </c>
      <c r="J49" s="21"/>
      <c r="K49" s="21"/>
      <c r="L49" s="21">
        <f>SUM(M49:O49)</f>
        <v>200</v>
      </c>
      <c r="M49" s="21">
        <v>200</v>
      </c>
      <c r="N49" s="21"/>
      <c r="O49" s="21"/>
      <c r="P49" s="21">
        <f>SUM(Q49:S49)</f>
        <v>0</v>
      </c>
      <c r="Q49" s="21"/>
      <c r="R49" s="21"/>
      <c r="S49" s="21"/>
    </row>
    <row r="50" spans="1:21" s="50" customFormat="1" ht="37.5" customHeight="1" x14ac:dyDescent="0.25">
      <c r="A50" s="47"/>
      <c r="B50" s="37" t="s">
        <v>161</v>
      </c>
      <c r="C50" s="38" t="s">
        <v>162</v>
      </c>
      <c r="D50" s="21">
        <f t="shared" si="66"/>
        <v>12</v>
      </c>
      <c r="E50" s="21">
        <v>12</v>
      </c>
      <c r="F50" s="21"/>
      <c r="G50" s="21"/>
      <c r="H50" s="21">
        <f>SUM(I50:K50)</f>
        <v>12</v>
      </c>
      <c r="I50" s="21">
        <v>12</v>
      </c>
      <c r="J50" s="21"/>
      <c r="K50" s="21"/>
      <c r="L50" s="21">
        <f>SUM(M50:O50)</f>
        <v>12</v>
      </c>
      <c r="M50" s="21">
        <v>12</v>
      </c>
      <c r="N50" s="21"/>
      <c r="O50" s="21"/>
      <c r="P50" s="21">
        <f>SUM(Q50:S50)</f>
        <v>0</v>
      </c>
      <c r="Q50" s="21"/>
      <c r="R50" s="21"/>
      <c r="S50" s="21"/>
    </row>
    <row r="51" spans="1:21" ht="60" customHeight="1" x14ac:dyDescent="0.25">
      <c r="A51" s="20" t="s">
        <v>154</v>
      </c>
      <c r="B51" s="22"/>
      <c r="C51" s="36" t="s">
        <v>125</v>
      </c>
      <c r="D51" s="23">
        <f t="shared" si="66"/>
        <v>260</v>
      </c>
      <c r="E51" s="23">
        <f>SUM(E53:E54)</f>
        <v>260</v>
      </c>
      <c r="F51" s="23">
        <f t="shared" ref="F51:G51" si="67">SUM(F53:F54)</f>
        <v>0</v>
      </c>
      <c r="G51" s="23">
        <f t="shared" si="67"/>
        <v>0</v>
      </c>
      <c r="H51" s="23">
        <f>SUM(I51:K51)</f>
        <v>260</v>
      </c>
      <c r="I51" s="23">
        <f>SUM(I53:I54)</f>
        <v>260</v>
      </c>
      <c r="J51" s="23">
        <f t="shared" ref="J51:K51" si="68">SUM(J53:J54)</f>
        <v>0</v>
      </c>
      <c r="K51" s="23">
        <f t="shared" si="68"/>
        <v>0</v>
      </c>
      <c r="L51" s="23">
        <f>SUM(M51:O51)</f>
        <v>260</v>
      </c>
      <c r="M51" s="23">
        <f>SUM(M53:M54)</f>
        <v>260</v>
      </c>
      <c r="N51" s="23">
        <f t="shared" ref="N51:O51" si="69">SUM(N53:N54)</f>
        <v>0</v>
      </c>
      <c r="O51" s="23">
        <f t="shared" si="69"/>
        <v>0</v>
      </c>
      <c r="P51" s="23">
        <f>SUM(Q51:S51)</f>
        <v>0</v>
      </c>
      <c r="Q51" s="23">
        <f>SUM(Q53:Q54)</f>
        <v>0</v>
      </c>
      <c r="R51" s="23">
        <f t="shared" ref="R51:S51" si="70">SUM(R53:R54)</f>
        <v>0</v>
      </c>
      <c r="S51" s="23">
        <f t="shared" si="70"/>
        <v>0</v>
      </c>
    </row>
    <row r="52" spans="1:21" ht="21" customHeight="1" x14ac:dyDescent="0.25">
      <c r="A52" s="12"/>
      <c r="B52" s="4"/>
      <c r="C52" s="9" t="s">
        <v>16</v>
      </c>
      <c r="D52" s="32">
        <f t="shared" si="66"/>
        <v>5</v>
      </c>
      <c r="E52" s="32">
        <v>5</v>
      </c>
      <c r="F52" s="32"/>
      <c r="G52" s="32"/>
      <c r="H52" s="32">
        <f>SUM(I52:K52)</f>
        <v>5</v>
      </c>
      <c r="I52" s="32">
        <v>5</v>
      </c>
      <c r="J52" s="32"/>
      <c r="K52" s="32"/>
      <c r="L52" s="32">
        <f>SUM(M52:O52)</f>
        <v>5</v>
      </c>
      <c r="M52" s="32">
        <v>5</v>
      </c>
      <c r="N52" s="32"/>
      <c r="O52" s="32"/>
      <c r="P52" s="32">
        <f>SUM(Q52:S52)</f>
        <v>0</v>
      </c>
      <c r="Q52" s="32"/>
      <c r="R52" s="17"/>
      <c r="S52" s="17"/>
    </row>
    <row r="53" spans="1:21" ht="51" customHeight="1" x14ac:dyDescent="0.25">
      <c r="A53" s="12"/>
      <c r="B53" s="4" t="s">
        <v>129</v>
      </c>
      <c r="C53" s="9" t="s">
        <v>120</v>
      </c>
      <c r="D53" s="17">
        <f t="shared" si="66"/>
        <v>170</v>
      </c>
      <c r="E53" s="17">
        <v>170</v>
      </c>
      <c r="F53" s="17"/>
      <c r="G53" s="17"/>
      <c r="H53" s="17">
        <f t="shared" ref="H53:H54" si="71">SUM(I53:K53)</f>
        <v>170</v>
      </c>
      <c r="I53" s="17">
        <v>170</v>
      </c>
      <c r="J53" s="17"/>
      <c r="K53" s="17"/>
      <c r="L53" s="17">
        <f t="shared" ref="L53:L54" si="72">SUM(M53:O53)</f>
        <v>170</v>
      </c>
      <c r="M53" s="17">
        <v>170</v>
      </c>
      <c r="N53" s="17"/>
      <c r="O53" s="17"/>
      <c r="P53" s="17">
        <f t="shared" ref="P53:P54" si="73">SUM(Q53:S53)</f>
        <v>0</v>
      </c>
      <c r="Q53" s="17"/>
      <c r="R53" s="17"/>
      <c r="S53" s="17"/>
    </row>
    <row r="54" spans="1:21" ht="49.15" customHeight="1" x14ac:dyDescent="0.25">
      <c r="A54" s="12"/>
      <c r="B54" s="4" t="s">
        <v>130</v>
      </c>
      <c r="C54" s="9" t="s">
        <v>121</v>
      </c>
      <c r="D54" s="17">
        <f t="shared" si="66"/>
        <v>90</v>
      </c>
      <c r="E54" s="17">
        <v>90</v>
      </c>
      <c r="F54" s="17"/>
      <c r="G54" s="17"/>
      <c r="H54" s="17">
        <f t="shared" si="71"/>
        <v>90</v>
      </c>
      <c r="I54" s="17">
        <v>90</v>
      </c>
      <c r="J54" s="17"/>
      <c r="K54" s="17"/>
      <c r="L54" s="17">
        <f t="shared" si="72"/>
        <v>90</v>
      </c>
      <c r="M54" s="17">
        <v>90</v>
      </c>
      <c r="N54" s="17"/>
      <c r="O54" s="17"/>
      <c r="P54" s="17">
        <f t="shared" si="73"/>
        <v>0</v>
      </c>
      <c r="Q54" s="17"/>
      <c r="R54" s="17"/>
      <c r="S54" s="17"/>
    </row>
    <row r="55" spans="1:21" ht="33" hidden="1" customHeight="1" x14ac:dyDescent="0.25">
      <c r="A55" s="22" t="s">
        <v>29</v>
      </c>
      <c r="B55" s="22">
        <v>6</v>
      </c>
      <c r="C55" s="22" t="s">
        <v>30</v>
      </c>
      <c r="D55" s="23">
        <f t="shared" si="66"/>
        <v>0</v>
      </c>
      <c r="E55" s="23">
        <f>SUM(E57:E58)</f>
        <v>0</v>
      </c>
      <c r="F55" s="23">
        <f t="shared" ref="F55:G55" si="74">SUM(F57:F58)</f>
        <v>0</v>
      </c>
      <c r="G55" s="23">
        <f t="shared" si="74"/>
        <v>0</v>
      </c>
      <c r="H55" s="23">
        <f>SUM(I55:K55)</f>
        <v>0</v>
      </c>
      <c r="I55" s="23">
        <f>SUM(I57:I58)</f>
        <v>0</v>
      </c>
      <c r="J55" s="23">
        <f t="shared" ref="J55:K55" si="75">SUM(J57:J58)</f>
        <v>0</v>
      </c>
      <c r="K55" s="23">
        <f t="shared" si="75"/>
        <v>0</v>
      </c>
      <c r="L55" s="23">
        <f>SUM(M55:O55)</f>
        <v>0</v>
      </c>
      <c r="M55" s="23">
        <f>SUM(M57:M58)</f>
        <v>0</v>
      </c>
      <c r="N55" s="23">
        <f t="shared" ref="N55:O55" si="76">SUM(N57:N58)</f>
        <v>0</v>
      </c>
      <c r="O55" s="23">
        <f t="shared" si="76"/>
        <v>0</v>
      </c>
      <c r="P55" s="23">
        <f>SUM(Q55:S55)</f>
        <v>0</v>
      </c>
      <c r="Q55" s="23">
        <f>SUM(Q57:Q58)</f>
        <v>0</v>
      </c>
      <c r="R55" s="23">
        <f t="shared" ref="R55:S55" si="77">SUM(R57:R58)</f>
        <v>0</v>
      </c>
      <c r="S55" s="23">
        <f t="shared" si="77"/>
        <v>0</v>
      </c>
      <c r="U55">
        <v>1405.6</v>
      </c>
    </row>
    <row r="56" spans="1:21" ht="37.9" hidden="1" customHeight="1" x14ac:dyDescent="0.25">
      <c r="B56" s="4"/>
      <c r="C56" s="9" t="s">
        <v>16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21" ht="37.9" hidden="1" customHeight="1" x14ac:dyDescent="0.25">
      <c r="A57" s="12"/>
      <c r="B57" s="4"/>
      <c r="C57" s="9" t="s">
        <v>31</v>
      </c>
      <c r="D57" s="17">
        <f t="shared" ref="D57:D58" si="78">SUM(E57:G57)</f>
        <v>0</v>
      </c>
      <c r="E57" s="17"/>
      <c r="F57" s="17"/>
      <c r="G57" s="17"/>
      <c r="H57" s="17">
        <f t="shared" ref="H57:H58" si="79">SUM(I57:K57)</f>
        <v>0</v>
      </c>
      <c r="I57" s="17"/>
      <c r="J57" s="17"/>
      <c r="K57" s="17"/>
      <c r="L57" s="17">
        <f t="shared" ref="L57:L58" si="80">SUM(M57:O57)</f>
        <v>0</v>
      </c>
      <c r="M57" s="17"/>
      <c r="N57" s="17"/>
      <c r="O57" s="17"/>
      <c r="P57" s="17">
        <f t="shared" ref="P57:P58" si="81">SUM(Q57:S57)</f>
        <v>0</v>
      </c>
      <c r="Q57" s="17">
        <f>M57*1.1</f>
        <v>0</v>
      </c>
      <c r="R57" s="17"/>
      <c r="S57" s="17"/>
    </row>
    <row r="58" spans="1:21" ht="38.450000000000003" hidden="1" customHeight="1" x14ac:dyDescent="0.25">
      <c r="A58" s="12"/>
      <c r="B58" s="4"/>
      <c r="C58" s="9" t="s">
        <v>32</v>
      </c>
      <c r="D58" s="17">
        <f t="shared" si="78"/>
        <v>0</v>
      </c>
      <c r="E58" s="17"/>
      <c r="F58" s="17"/>
      <c r="G58" s="17"/>
      <c r="H58" s="17">
        <f t="shared" si="79"/>
        <v>0</v>
      </c>
      <c r="I58" s="17"/>
      <c r="J58" s="17"/>
      <c r="K58" s="17"/>
      <c r="L58" s="17">
        <f t="shared" si="80"/>
        <v>0</v>
      </c>
      <c r="M58" s="17"/>
      <c r="N58" s="17"/>
      <c r="O58" s="17"/>
      <c r="P58" s="17">
        <f t="shared" si="81"/>
        <v>0</v>
      </c>
      <c r="Q58" s="17">
        <f>M58*1.1</f>
        <v>0</v>
      </c>
      <c r="R58" s="17"/>
      <c r="S58" s="17"/>
    </row>
    <row r="59" spans="1:21" ht="28.9" customHeight="1" x14ac:dyDescent="0.25">
      <c r="A59" s="20" t="s">
        <v>194</v>
      </c>
      <c r="B59" s="25"/>
      <c r="C59" s="20" t="s">
        <v>30</v>
      </c>
      <c r="D59" s="23">
        <f>SUM(E59:G59)</f>
        <v>4088.5280000000002</v>
      </c>
      <c r="E59" s="23">
        <f>SUM(E61:E65)</f>
        <v>4088.5280000000002</v>
      </c>
      <c r="F59" s="23">
        <f>SUM(F61:F65)</f>
        <v>0</v>
      </c>
      <c r="G59" s="23">
        <f>SUM(G61:G65)</f>
        <v>0</v>
      </c>
      <c r="H59" s="23">
        <f>SUM(I59:K59)</f>
        <v>4110</v>
      </c>
      <c r="I59" s="23">
        <f>SUM(I61:I65)</f>
        <v>4110</v>
      </c>
      <c r="J59" s="23">
        <f>SUM(J61:J65)</f>
        <v>0</v>
      </c>
      <c r="K59" s="23">
        <f>SUM(K61:K65)</f>
        <v>0</v>
      </c>
      <c r="L59" s="23">
        <f>SUM(M59:O59)</f>
        <v>4200</v>
      </c>
      <c r="M59" s="23">
        <f>SUM(M61:M65)</f>
        <v>4200</v>
      </c>
      <c r="N59" s="23">
        <f>SUM(N61:N65)</f>
        <v>0</v>
      </c>
      <c r="O59" s="23">
        <f>SUM(O61:O65)</f>
        <v>0</v>
      </c>
      <c r="P59" s="23">
        <f>SUM(Q59:S59)</f>
        <v>0</v>
      </c>
      <c r="Q59" s="23">
        <f>SUM(Q61:Q65)</f>
        <v>0</v>
      </c>
      <c r="R59" s="23">
        <f>SUM(R61:R65)</f>
        <v>0</v>
      </c>
      <c r="S59" s="23">
        <f>SUM(S61:S65)</f>
        <v>0</v>
      </c>
    </row>
    <row r="60" spans="1:21" s="50" customFormat="1" ht="24" customHeight="1" x14ac:dyDescent="0.25">
      <c r="A60" s="51"/>
      <c r="B60" s="37"/>
      <c r="C60" s="38" t="s">
        <v>16</v>
      </c>
      <c r="D60" s="39">
        <f t="shared" ref="D60:D65" si="82">SUM(E60:G60)</f>
        <v>31</v>
      </c>
      <c r="E60" s="39">
        <v>31</v>
      </c>
      <c r="F60" s="21"/>
      <c r="G60" s="21"/>
      <c r="H60" s="39">
        <f t="shared" ref="H60:H65" si="83">SUM(I60:K60)</f>
        <v>31</v>
      </c>
      <c r="I60" s="39">
        <v>31</v>
      </c>
      <c r="J60" s="21"/>
      <c r="K60" s="21"/>
      <c r="L60" s="39">
        <f t="shared" ref="L60:L65" si="84">SUM(M60:O60)</f>
        <v>31</v>
      </c>
      <c r="M60" s="39">
        <v>31</v>
      </c>
      <c r="N60" s="21"/>
      <c r="O60" s="21"/>
      <c r="P60" s="39">
        <f t="shared" ref="P60:P65" si="85">SUM(Q60:S60)</f>
        <v>0</v>
      </c>
      <c r="Q60" s="39"/>
      <c r="R60" s="21"/>
      <c r="S60" s="21"/>
    </row>
    <row r="61" spans="1:21" s="50" customFormat="1" ht="96.75" customHeight="1" x14ac:dyDescent="0.25">
      <c r="A61" s="47"/>
      <c r="B61" s="37" t="s">
        <v>181</v>
      </c>
      <c r="C61" s="53" t="s">
        <v>202</v>
      </c>
      <c r="D61" s="21">
        <f t="shared" si="82"/>
        <v>1748.9</v>
      </c>
      <c r="E61" s="21">
        <f>1748900/1000</f>
        <v>1748.9</v>
      </c>
      <c r="F61" s="21"/>
      <c r="G61" s="21"/>
      <c r="H61" s="21">
        <f t="shared" si="83"/>
        <v>1570</v>
      </c>
      <c r="I61" s="21">
        <v>1570</v>
      </c>
      <c r="J61" s="21"/>
      <c r="K61" s="21"/>
      <c r="L61" s="21">
        <f t="shared" si="84"/>
        <v>1660</v>
      </c>
      <c r="M61" s="21">
        <v>1660</v>
      </c>
      <c r="N61" s="21"/>
      <c r="O61" s="21"/>
      <c r="P61" s="21">
        <f t="shared" si="85"/>
        <v>0</v>
      </c>
      <c r="Q61" s="21"/>
      <c r="R61" s="21"/>
      <c r="S61" s="21"/>
    </row>
    <row r="62" spans="1:21" s="50" customFormat="1" ht="33.6" customHeight="1" x14ac:dyDescent="0.25">
      <c r="A62" s="47"/>
      <c r="B62" s="37" t="s">
        <v>180</v>
      </c>
      <c r="C62" s="38" t="s">
        <v>93</v>
      </c>
      <c r="D62" s="21">
        <f t="shared" si="82"/>
        <v>37.799999999999997</v>
      </c>
      <c r="E62" s="21">
        <v>37.799999999999997</v>
      </c>
      <c r="F62" s="21"/>
      <c r="G62" s="21"/>
      <c r="H62" s="21">
        <f t="shared" si="83"/>
        <v>40</v>
      </c>
      <c r="I62" s="21">
        <v>40</v>
      </c>
      <c r="J62" s="21"/>
      <c r="K62" s="21"/>
      <c r="L62" s="21">
        <f t="shared" si="84"/>
        <v>40</v>
      </c>
      <c r="M62" s="21">
        <v>40</v>
      </c>
      <c r="N62" s="21"/>
      <c r="O62" s="21"/>
      <c r="P62" s="21">
        <f t="shared" si="85"/>
        <v>0</v>
      </c>
      <c r="Q62" s="21"/>
      <c r="R62" s="21"/>
      <c r="S62" s="21"/>
    </row>
    <row r="63" spans="1:21" s="50" customFormat="1" ht="50.25" customHeight="1" x14ac:dyDescent="0.25">
      <c r="A63" s="47"/>
      <c r="B63" s="37" t="s">
        <v>182</v>
      </c>
      <c r="C63" s="38" t="s">
        <v>201</v>
      </c>
      <c r="D63" s="21">
        <f t="shared" si="82"/>
        <v>1891.828</v>
      </c>
      <c r="E63" s="21">
        <f>1891828/1000</f>
        <v>1891.828</v>
      </c>
      <c r="F63" s="21"/>
      <c r="G63" s="21"/>
      <c r="H63" s="21">
        <f t="shared" si="83"/>
        <v>2000</v>
      </c>
      <c r="I63" s="21">
        <v>2000</v>
      </c>
      <c r="J63" s="21"/>
      <c r="K63" s="21"/>
      <c r="L63" s="21">
        <f t="shared" si="84"/>
        <v>2000</v>
      </c>
      <c r="M63" s="21">
        <v>2000</v>
      </c>
      <c r="N63" s="21"/>
      <c r="O63" s="21"/>
      <c r="P63" s="21">
        <f t="shared" si="85"/>
        <v>0</v>
      </c>
      <c r="Q63" s="21"/>
      <c r="R63" s="21"/>
      <c r="S63" s="21"/>
    </row>
    <row r="64" spans="1:21" s="50" customFormat="1" ht="77.25" customHeight="1" x14ac:dyDescent="0.25">
      <c r="A64" s="47"/>
      <c r="B64" s="37" t="s">
        <v>183</v>
      </c>
      <c r="C64" s="38" t="s">
        <v>166</v>
      </c>
      <c r="D64" s="21">
        <f t="shared" si="82"/>
        <v>410</v>
      </c>
      <c r="E64" s="21">
        <v>410</v>
      </c>
      <c r="F64" s="21"/>
      <c r="G64" s="21"/>
      <c r="H64" s="21">
        <f t="shared" si="83"/>
        <v>500</v>
      </c>
      <c r="I64" s="21">
        <v>500</v>
      </c>
      <c r="J64" s="21"/>
      <c r="K64" s="21"/>
      <c r="L64" s="21">
        <f t="shared" si="84"/>
        <v>500</v>
      </c>
      <c r="M64" s="21">
        <v>500</v>
      </c>
      <c r="N64" s="21"/>
      <c r="O64" s="21"/>
      <c r="P64" s="21">
        <f t="shared" si="85"/>
        <v>0</v>
      </c>
      <c r="Q64" s="21"/>
      <c r="R64" s="21"/>
      <c r="S64" s="21"/>
    </row>
    <row r="65" spans="1:21" ht="123" hidden="1" customHeight="1" x14ac:dyDescent="0.25">
      <c r="A65" s="12"/>
      <c r="B65" s="4"/>
      <c r="C65" s="9"/>
      <c r="D65" s="17">
        <f t="shared" si="82"/>
        <v>0</v>
      </c>
      <c r="E65" s="17"/>
      <c r="F65" s="17"/>
      <c r="G65" s="17"/>
      <c r="H65" s="17">
        <f t="shared" si="83"/>
        <v>0</v>
      </c>
      <c r="I65" s="17"/>
      <c r="J65" s="17"/>
      <c r="K65" s="17"/>
      <c r="L65" s="17">
        <f t="shared" si="84"/>
        <v>0</v>
      </c>
      <c r="M65" s="17"/>
      <c r="N65" s="17"/>
      <c r="O65" s="17"/>
      <c r="P65" s="17">
        <f t="shared" si="85"/>
        <v>0</v>
      </c>
      <c r="Q65" s="17">
        <f>M65*1.1</f>
        <v>0</v>
      </c>
      <c r="R65" s="17"/>
      <c r="S65" s="17"/>
    </row>
    <row r="66" spans="1:21" ht="28.9" hidden="1" customHeight="1" x14ac:dyDescent="0.25">
      <c r="A66" s="20" t="s">
        <v>34</v>
      </c>
      <c r="B66" s="22">
        <v>8</v>
      </c>
      <c r="C66" s="22" t="s">
        <v>35</v>
      </c>
      <c r="D66" s="23">
        <f>SUM(E66:G66)</f>
        <v>0</v>
      </c>
      <c r="E66" s="23">
        <f>SUM(E68)</f>
        <v>0</v>
      </c>
      <c r="F66" s="23">
        <f t="shared" ref="F66:G66" si="86">SUM(F68)</f>
        <v>0</v>
      </c>
      <c r="G66" s="23">
        <f t="shared" si="86"/>
        <v>0</v>
      </c>
      <c r="H66" s="23">
        <f>SUM(I66:K66)</f>
        <v>0</v>
      </c>
      <c r="I66" s="23">
        <f>SUM(I68)</f>
        <v>0</v>
      </c>
      <c r="J66" s="23">
        <f t="shared" ref="J66:K66" si="87">SUM(J68)</f>
        <v>0</v>
      </c>
      <c r="K66" s="23">
        <f t="shared" si="87"/>
        <v>0</v>
      </c>
      <c r="L66" s="23">
        <f>SUM(M66:O66)</f>
        <v>0</v>
      </c>
      <c r="M66" s="23">
        <f>SUM(M68)</f>
        <v>0</v>
      </c>
      <c r="N66" s="23">
        <f t="shared" ref="N66:O66" si="88">SUM(N68)</f>
        <v>0</v>
      </c>
      <c r="O66" s="23">
        <f t="shared" si="88"/>
        <v>0</v>
      </c>
      <c r="P66" s="23">
        <f>SUM(Q66:S66)</f>
        <v>0</v>
      </c>
      <c r="Q66" s="23">
        <f>SUM(Q68)</f>
        <v>0</v>
      </c>
      <c r="R66" s="23">
        <f t="shared" ref="R66:S66" si="89">SUM(R68)</f>
        <v>0</v>
      </c>
      <c r="S66" s="23">
        <f t="shared" si="89"/>
        <v>0</v>
      </c>
      <c r="U66">
        <v>1200</v>
      </c>
    </row>
    <row r="67" spans="1:21" ht="37.9" hidden="1" customHeight="1" x14ac:dyDescent="0.25">
      <c r="A67" s="12"/>
      <c r="B67" s="4"/>
      <c r="C67" s="9" t="s">
        <v>16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21" ht="90.6" hidden="1" customHeight="1" x14ac:dyDescent="0.25">
      <c r="A68" s="12"/>
      <c r="B68" s="4"/>
      <c r="C68" s="9" t="s">
        <v>49</v>
      </c>
      <c r="D68" s="17">
        <f t="shared" ref="D68" si="90">SUM(E68:G68)</f>
        <v>0</v>
      </c>
      <c r="E68" s="17"/>
      <c r="F68" s="17"/>
      <c r="G68" s="17"/>
      <c r="H68" s="17">
        <f t="shared" ref="H68" si="91">SUM(I68:K68)</f>
        <v>0</v>
      </c>
      <c r="I68" s="17"/>
      <c r="J68" s="17"/>
      <c r="K68" s="17"/>
      <c r="L68" s="17">
        <f t="shared" ref="L68" si="92">SUM(M68:O68)</f>
        <v>0</v>
      </c>
      <c r="M68" s="17"/>
      <c r="N68" s="17"/>
      <c r="O68" s="17"/>
      <c r="P68" s="17">
        <f t="shared" ref="P68" si="93">SUM(Q68:S68)</f>
        <v>0</v>
      </c>
      <c r="Q68" s="17">
        <f>M68*1.1</f>
        <v>0</v>
      </c>
      <c r="R68" s="17"/>
      <c r="S68" s="17"/>
    </row>
    <row r="69" spans="1:21" ht="33.6" customHeight="1" x14ac:dyDescent="0.25">
      <c r="A69" s="42" t="s">
        <v>167</v>
      </c>
      <c r="B69" s="22"/>
      <c r="C69" s="24" t="s">
        <v>98</v>
      </c>
      <c r="D69" s="23">
        <f>SUM(E69:G69)</f>
        <v>6883.5889299999999</v>
      </c>
      <c r="E69" s="23">
        <f>SUM(E71:E72)</f>
        <v>6883.5889299999999</v>
      </c>
      <c r="F69" s="23">
        <f>SUM(F71:F72)</f>
        <v>0</v>
      </c>
      <c r="G69" s="23">
        <f>SUM(G71:G72)</f>
        <v>0</v>
      </c>
      <c r="H69" s="23">
        <f>SUM(I69:K69)</f>
        <v>7900</v>
      </c>
      <c r="I69" s="23">
        <f>SUM(I71:I72)</f>
        <v>7900</v>
      </c>
      <c r="J69" s="23">
        <f>SUM(J71:J72)</f>
        <v>0</v>
      </c>
      <c r="K69" s="23">
        <f>SUM(K71:K72)</f>
        <v>0</v>
      </c>
      <c r="L69" s="23">
        <f>SUM(M69:O69)</f>
        <v>8150</v>
      </c>
      <c r="M69" s="23">
        <f>SUM(M71:M72)</f>
        <v>8150</v>
      </c>
      <c r="N69" s="23">
        <f>SUM(N71:N72)</f>
        <v>0</v>
      </c>
      <c r="O69" s="23">
        <f>SUM(O71:O72)</f>
        <v>0</v>
      </c>
      <c r="P69" s="23">
        <f>SUM(Q69:S69)</f>
        <v>0</v>
      </c>
      <c r="Q69" s="23">
        <f>SUM(Q71:Q72)</f>
        <v>0</v>
      </c>
      <c r="R69" s="23">
        <f>SUM(R71:R72)</f>
        <v>0</v>
      </c>
      <c r="S69" s="23">
        <f>SUM(S71:S72)</f>
        <v>0</v>
      </c>
    </row>
    <row r="70" spans="1:21" s="50" customFormat="1" ht="28.9" customHeight="1" x14ac:dyDescent="0.25">
      <c r="A70" s="51"/>
      <c r="B70" s="37"/>
      <c r="C70" s="38" t="s">
        <v>16</v>
      </c>
      <c r="D70" s="39">
        <f t="shared" ref="D70:D72" si="94">SUM(E70:G70)</f>
        <v>0</v>
      </c>
      <c r="E70" s="39"/>
      <c r="F70" s="39"/>
      <c r="G70" s="39"/>
      <c r="H70" s="39">
        <f t="shared" ref="H70:H72" si="95">SUM(I70:K70)</f>
        <v>0</v>
      </c>
      <c r="I70" s="39"/>
      <c r="J70" s="39"/>
      <c r="K70" s="39"/>
      <c r="L70" s="39">
        <f t="shared" ref="L70:L72" si="96">SUM(M70:O70)</f>
        <v>0</v>
      </c>
      <c r="M70" s="39"/>
      <c r="N70" s="39"/>
      <c r="O70" s="39"/>
      <c r="P70" s="39">
        <f t="shared" ref="P70:P72" si="97">SUM(Q70:S70)</f>
        <v>0</v>
      </c>
      <c r="Q70" s="39"/>
      <c r="R70" s="39"/>
      <c r="S70" s="39"/>
    </row>
    <row r="71" spans="1:21" s="50" customFormat="1" ht="94.5" customHeight="1" x14ac:dyDescent="0.25">
      <c r="A71" s="47"/>
      <c r="B71" s="37" t="s">
        <v>140</v>
      </c>
      <c r="C71" s="38" t="s">
        <v>168</v>
      </c>
      <c r="D71" s="21">
        <f t="shared" si="94"/>
        <v>4464.9889299999995</v>
      </c>
      <c r="E71" s="21">
        <f>4464988.93/1000</f>
        <v>4464.9889299999995</v>
      </c>
      <c r="F71" s="21"/>
      <c r="G71" s="21"/>
      <c r="H71" s="21">
        <f t="shared" si="95"/>
        <v>4800</v>
      </c>
      <c r="I71" s="21">
        <v>4800</v>
      </c>
      <c r="J71" s="21"/>
      <c r="K71" s="21"/>
      <c r="L71" s="21">
        <f t="shared" si="96"/>
        <v>5050</v>
      </c>
      <c r="M71" s="21">
        <v>5050</v>
      </c>
      <c r="N71" s="21"/>
      <c r="O71" s="21"/>
      <c r="P71" s="21">
        <f t="shared" si="97"/>
        <v>0</v>
      </c>
      <c r="Q71" s="21"/>
      <c r="R71" s="21"/>
      <c r="S71" s="21"/>
    </row>
    <row r="72" spans="1:21" s="50" customFormat="1" ht="49.5" customHeight="1" x14ac:dyDescent="0.25">
      <c r="A72" s="47"/>
      <c r="B72" s="37" t="s">
        <v>90</v>
      </c>
      <c r="C72" s="38" t="s">
        <v>197</v>
      </c>
      <c r="D72" s="21">
        <f t="shared" si="94"/>
        <v>2418.6</v>
      </c>
      <c r="E72" s="21">
        <f>2418600/1000</f>
        <v>2418.6</v>
      </c>
      <c r="F72" s="21"/>
      <c r="G72" s="21"/>
      <c r="H72" s="21">
        <f t="shared" si="95"/>
        <v>3100</v>
      </c>
      <c r="I72" s="21">
        <v>3100</v>
      </c>
      <c r="J72" s="21"/>
      <c r="K72" s="21"/>
      <c r="L72" s="21">
        <f t="shared" si="96"/>
        <v>3100</v>
      </c>
      <c r="M72" s="21">
        <v>3100</v>
      </c>
      <c r="N72" s="21"/>
      <c r="O72" s="21"/>
      <c r="P72" s="21">
        <f t="shared" si="97"/>
        <v>0</v>
      </c>
      <c r="Q72" s="21"/>
      <c r="R72" s="21"/>
      <c r="S72" s="21"/>
    </row>
    <row r="73" spans="1:21" ht="30.6" customHeight="1" x14ac:dyDescent="0.25">
      <c r="A73" s="20" t="s">
        <v>193</v>
      </c>
      <c r="B73" s="22"/>
      <c r="C73" s="22" t="s">
        <v>38</v>
      </c>
      <c r="D73" s="23">
        <f>SUM(E73:G73)</f>
        <v>320</v>
      </c>
      <c r="E73" s="23">
        <f>SUM(E75:E76)</f>
        <v>320</v>
      </c>
      <c r="F73" s="23">
        <f t="shared" ref="F73:G73" si="98">SUM(F75:F76)</f>
        <v>0</v>
      </c>
      <c r="G73" s="23">
        <f t="shared" si="98"/>
        <v>0</v>
      </c>
      <c r="H73" s="23">
        <f>SUM(I73:K73)</f>
        <v>500</v>
      </c>
      <c r="I73" s="23">
        <f>SUM(I75:I76)</f>
        <v>500</v>
      </c>
      <c r="J73" s="23">
        <f t="shared" ref="J73:K73" si="99">SUM(J75:J76)</f>
        <v>0</v>
      </c>
      <c r="K73" s="23">
        <f t="shared" si="99"/>
        <v>0</v>
      </c>
      <c r="L73" s="23">
        <f>SUM(M73:O73)</f>
        <v>510</v>
      </c>
      <c r="M73" s="23">
        <f>SUM(M75:M76)</f>
        <v>510</v>
      </c>
      <c r="N73" s="23">
        <f t="shared" ref="N73:O73" si="100">SUM(N75:N76)</f>
        <v>0</v>
      </c>
      <c r="O73" s="23">
        <f t="shared" si="100"/>
        <v>0</v>
      </c>
      <c r="P73" s="23">
        <f>SUM(Q73:S73)</f>
        <v>0</v>
      </c>
      <c r="Q73" s="23">
        <f>SUM(Q75:Q76)</f>
        <v>0</v>
      </c>
      <c r="R73" s="23">
        <f t="shared" ref="R73:S73" si="101">SUM(R75:R76)</f>
        <v>0</v>
      </c>
      <c r="S73" s="23">
        <f t="shared" si="101"/>
        <v>0</v>
      </c>
    </row>
    <row r="74" spans="1:21" ht="24" customHeight="1" x14ac:dyDescent="0.25">
      <c r="B74" s="4"/>
      <c r="C74" s="9" t="s">
        <v>16</v>
      </c>
      <c r="D74" s="32">
        <f t="shared" ref="D74:D76" si="102">SUM(E74:G74)</f>
        <v>0</v>
      </c>
      <c r="E74" s="32"/>
      <c r="F74" s="32"/>
      <c r="G74" s="32"/>
      <c r="H74" s="32">
        <f t="shared" ref="H74:H76" si="103">SUM(I74:K74)</f>
        <v>0</v>
      </c>
      <c r="I74" s="32"/>
      <c r="J74" s="32"/>
      <c r="K74" s="32"/>
      <c r="L74" s="32">
        <f t="shared" ref="L74:L76" si="104">SUM(M74:O74)</f>
        <v>0</v>
      </c>
      <c r="M74" s="32"/>
      <c r="N74" s="32"/>
      <c r="O74" s="32"/>
      <c r="P74" s="32">
        <f t="shared" ref="P74:P76" si="105">SUM(Q74:S74)</f>
        <v>0</v>
      </c>
      <c r="Q74" s="32"/>
      <c r="R74" s="32"/>
      <c r="S74" s="17"/>
    </row>
    <row r="75" spans="1:21" ht="61.5" customHeight="1" x14ac:dyDescent="0.25">
      <c r="A75" s="12"/>
      <c r="B75" s="4" t="s">
        <v>99</v>
      </c>
      <c r="C75" s="9" t="s">
        <v>169</v>
      </c>
      <c r="D75" s="17">
        <f t="shared" si="102"/>
        <v>180</v>
      </c>
      <c r="E75" s="17">
        <v>180</v>
      </c>
      <c r="F75" s="17"/>
      <c r="G75" s="17"/>
      <c r="H75" s="17">
        <f t="shared" si="103"/>
        <v>380</v>
      </c>
      <c r="I75" s="17">
        <v>380</v>
      </c>
      <c r="J75" s="17"/>
      <c r="K75" s="17"/>
      <c r="L75" s="17">
        <f t="shared" si="104"/>
        <v>380</v>
      </c>
      <c r="M75" s="17">
        <v>380</v>
      </c>
      <c r="N75" s="17"/>
      <c r="O75" s="17"/>
      <c r="P75" s="17">
        <f t="shared" si="105"/>
        <v>0</v>
      </c>
      <c r="Q75" s="17"/>
      <c r="R75" s="17"/>
      <c r="S75" s="17"/>
    </row>
    <row r="76" spans="1:21" ht="32.450000000000003" customHeight="1" x14ac:dyDescent="0.25">
      <c r="A76" s="12"/>
      <c r="B76" s="4" t="s">
        <v>143</v>
      </c>
      <c r="C76" s="9" t="s">
        <v>107</v>
      </c>
      <c r="D76" s="17">
        <f t="shared" si="102"/>
        <v>140</v>
      </c>
      <c r="E76" s="17">
        <v>140</v>
      </c>
      <c r="F76" s="17"/>
      <c r="G76" s="17"/>
      <c r="H76" s="17">
        <f t="shared" si="103"/>
        <v>120</v>
      </c>
      <c r="I76" s="17">
        <v>120</v>
      </c>
      <c r="J76" s="17"/>
      <c r="K76" s="17"/>
      <c r="L76" s="17">
        <f t="shared" si="104"/>
        <v>130</v>
      </c>
      <c r="M76" s="17">
        <v>130</v>
      </c>
      <c r="N76" s="17"/>
      <c r="O76" s="17"/>
      <c r="P76" s="17">
        <f t="shared" si="105"/>
        <v>0</v>
      </c>
      <c r="Q76" s="17"/>
      <c r="R76" s="17"/>
      <c r="S76" s="17"/>
    </row>
    <row r="77" spans="1:21" ht="26.45" customHeight="1" x14ac:dyDescent="0.25">
      <c r="A77" s="20" t="s">
        <v>177</v>
      </c>
      <c r="B77" s="22"/>
      <c r="C77" s="22" t="s">
        <v>40</v>
      </c>
      <c r="D77" s="23">
        <f>SUM(E77:G77)</f>
        <v>2100</v>
      </c>
      <c r="E77" s="23">
        <f>SUM(E79:E87)</f>
        <v>2100</v>
      </c>
      <c r="F77" s="23">
        <f t="shared" ref="F77:G77" si="106">SUM(F79:F87)</f>
        <v>0</v>
      </c>
      <c r="G77" s="23">
        <f t="shared" si="106"/>
        <v>0</v>
      </c>
      <c r="H77" s="23">
        <f>SUM(I77:K77)</f>
        <v>2100</v>
      </c>
      <c r="I77" s="23">
        <f>SUM(I79:I87)</f>
        <v>2100</v>
      </c>
      <c r="J77" s="23">
        <f t="shared" ref="J77:K77" si="107">SUM(J79:J87)</f>
        <v>0</v>
      </c>
      <c r="K77" s="23">
        <f t="shared" si="107"/>
        <v>0</v>
      </c>
      <c r="L77" s="23">
        <f>SUM(M77:O77)</f>
        <v>2100</v>
      </c>
      <c r="M77" s="23">
        <f>SUM(M79:M87)</f>
        <v>2100</v>
      </c>
      <c r="N77" s="23">
        <f t="shared" ref="N77:O77" si="108">SUM(N79:N87)</f>
        <v>0</v>
      </c>
      <c r="O77" s="23">
        <f t="shared" si="108"/>
        <v>0</v>
      </c>
      <c r="P77" s="23">
        <f>SUM(Q77:S77)</f>
        <v>0</v>
      </c>
      <c r="Q77" s="23">
        <f>SUM(Q79:Q87)</f>
        <v>0</v>
      </c>
      <c r="R77" s="23">
        <f t="shared" ref="R77:S77" si="109">SUM(R79:R87)</f>
        <v>0</v>
      </c>
      <c r="S77" s="23">
        <f t="shared" si="109"/>
        <v>0</v>
      </c>
    </row>
    <row r="78" spans="1:21" ht="21" customHeight="1" x14ac:dyDescent="0.25">
      <c r="B78" s="11"/>
      <c r="C78" s="16" t="s">
        <v>16</v>
      </c>
      <c r="D78" s="32">
        <f>SUM(E78:G78)</f>
        <v>0</v>
      </c>
      <c r="E78" s="33"/>
      <c r="F78" s="33"/>
      <c r="G78" s="33"/>
      <c r="H78" s="32">
        <f t="shared" ref="H78:H80" si="110">SUM(I78:K78)</f>
        <v>0</v>
      </c>
      <c r="I78" s="33"/>
      <c r="J78" s="33"/>
      <c r="K78" s="33"/>
      <c r="L78" s="32">
        <f t="shared" ref="L78:L80" si="111">SUM(M78:O78)</f>
        <v>0</v>
      </c>
      <c r="M78" s="33"/>
      <c r="N78" s="33"/>
      <c r="O78" s="33"/>
      <c r="P78" s="32">
        <f t="shared" ref="P78:P80" si="112">SUM(Q78:S78)</f>
        <v>0</v>
      </c>
      <c r="Q78" s="33"/>
      <c r="R78" s="33"/>
      <c r="S78" s="33"/>
    </row>
    <row r="79" spans="1:21" ht="28.9" customHeight="1" x14ac:dyDescent="0.25">
      <c r="A79" s="12"/>
      <c r="B79" s="4" t="s">
        <v>184</v>
      </c>
      <c r="C79" s="9" t="s">
        <v>41</v>
      </c>
      <c r="D79" s="17">
        <f>SUM(E79:G79)</f>
        <v>900</v>
      </c>
      <c r="E79" s="17">
        <v>900</v>
      </c>
      <c r="F79" s="17"/>
      <c r="G79" s="17"/>
      <c r="H79" s="17">
        <f t="shared" si="110"/>
        <v>900</v>
      </c>
      <c r="I79" s="17">
        <v>900</v>
      </c>
      <c r="J79" s="17"/>
      <c r="K79" s="17"/>
      <c r="L79" s="17">
        <f t="shared" si="111"/>
        <v>900</v>
      </c>
      <c r="M79" s="17">
        <v>900</v>
      </c>
      <c r="N79" s="17"/>
      <c r="O79" s="17"/>
      <c r="P79" s="17">
        <f t="shared" si="112"/>
        <v>0</v>
      </c>
      <c r="Q79" s="17"/>
      <c r="R79" s="17"/>
      <c r="S79" s="17"/>
    </row>
    <row r="80" spans="1:21" ht="35.450000000000003" customHeight="1" x14ac:dyDescent="0.25">
      <c r="A80" s="12"/>
      <c r="B80" s="4" t="s">
        <v>185</v>
      </c>
      <c r="C80" s="9" t="s">
        <v>42</v>
      </c>
      <c r="D80" s="34">
        <f t="shared" ref="D80" si="113">SUM(E80:G80)</f>
        <v>90</v>
      </c>
      <c r="E80" s="34">
        <v>90</v>
      </c>
      <c r="F80" s="34"/>
      <c r="G80" s="34"/>
      <c r="H80" s="34">
        <f t="shared" si="110"/>
        <v>90</v>
      </c>
      <c r="I80" s="17">
        <v>90</v>
      </c>
      <c r="J80" s="34"/>
      <c r="K80" s="34"/>
      <c r="L80" s="34">
        <f t="shared" si="111"/>
        <v>90</v>
      </c>
      <c r="M80" s="17">
        <v>90</v>
      </c>
      <c r="N80" s="34"/>
      <c r="O80" s="34"/>
      <c r="P80" s="34">
        <f t="shared" si="112"/>
        <v>0</v>
      </c>
      <c r="Q80" s="34"/>
      <c r="R80" s="34"/>
      <c r="S80" s="17"/>
    </row>
    <row r="81" spans="1:19" ht="26.45" customHeight="1" x14ac:dyDescent="0.25">
      <c r="A81" s="12"/>
      <c r="B81" s="4" t="s">
        <v>186</v>
      </c>
      <c r="C81" s="9" t="s">
        <v>43</v>
      </c>
      <c r="D81" s="34">
        <f t="shared" ref="D81:D83" si="114">SUM(E81:G81)</f>
        <v>90</v>
      </c>
      <c r="E81" s="34">
        <v>90</v>
      </c>
      <c r="F81" s="34"/>
      <c r="G81" s="34"/>
      <c r="H81" s="34">
        <f t="shared" ref="H81:H83" si="115">SUM(I81:K81)</f>
        <v>90</v>
      </c>
      <c r="I81" s="17">
        <v>90</v>
      </c>
      <c r="J81" s="34"/>
      <c r="K81" s="34"/>
      <c r="L81" s="34">
        <f t="shared" ref="L81:L83" si="116">SUM(M81:O81)</f>
        <v>90</v>
      </c>
      <c r="M81" s="17">
        <v>90</v>
      </c>
      <c r="N81" s="34"/>
      <c r="O81" s="34"/>
      <c r="P81" s="34">
        <f t="shared" ref="P81:P83" si="117">SUM(Q81:S81)</f>
        <v>0</v>
      </c>
      <c r="Q81" s="34"/>
      <c r="R81" s="34"/>
      <c r="S81" s="17"/>
    </row>
    <row r="82" spans="1:19" ht="25.9" customHeight="1" x14ac:dyDescent="0.25">
      <c r="A82" s="12"/>
      <c r="B82" s="4" t="s">
        <v>187</v>
      </c>
      <c r="C82" s="9" t="s">
        <v>44</v>
      </c>
      <c r="D82" s="34">
        <f t="shared" si="114"/>
        <v>100</v>
      </c>
      <c r="E82" s="34">
        <v>100</v>
      </c>
      <c r="F82" s="34"/>
      <c r="G82" s="34"/>
      <c r="H82" s="34">
        <f t="shared" si="115"/>
        <v>100</v>
      </c>
      <c r="I82" s="17">
        <v>100</v>
      </c>
      <c r="J82" s="34"/>
      <c r="K82" s="34"/>
      <c r="L82" s="34">
        <f t="shared" si="116"/>
        <v>100</v>
      </c>
      <c r="M82" s="17">
        <v>100</v>
      </c>
      <c r="N82" s="34"/>
      <c r="O82" s="34"/>
      <c r="P82" s="34">
        <f t="shared" si="117"/>
        <v>0</v>
      </c>
      <c r="Q82" s="34"/>
      <c r="R82" s="34"/>
      <c r="S82" s="17"/>
    </row>
    <row r="83" spans="1:19" ht="39" customHeight="1" x14ac:dyDescent="0.25">
      <c r="A83" s="12"/>
      <c r="B83" s="4" t="s">
        <v>188</v>
      </c>
      <c r="C83" s="9" t="s">
        <v>45</v>
      </c>
      <c r="D83" s="34">
        <f t="shared" si="114"/>
        <v>250</v>
      </c>
      <c r="E83" s="34">
        <v>250</v>
      </c>
      <c r="F83" s="34"/>
      <c r="G83" s="34"/>
      <c r="H83" s="34">
        <f t="shared" si="115"/>
        <v>250</v>
      </c>
      <c r="I83" s="17">
        <v>250</v>
      </c>
      <c r="J83" s="34"/>
      <c r="K83" s="34"/>
      <c r="L83" s="34">
        <f t="shared" si="116"/>
        <v>250</v>
      </c>
      <c r="M83" s="17">
        <v>250</v>
      </c>
      <c r="N83" s="34"/>
      <c r="O83" s="34"/>
      <c r="P83" s="34">
        <f t="shared" si="117"/>
        <v>0</v>
      </c>
      <c r="Q83" s="34"/>
      <c r="R83" s="34"/>
      <c r="S83" s="17"/>
    </row>
    <row r="84" spans="1:19" ht="26.25" customHeight="1" x14ac:dyDescent="0.25">
      <c r="A84" s="12"/>
      <c r="B84" s="4" t="s">
        <v>189</v>
      </c>
      <c r="C84" s="9" t="s">
        <v>170</v>
      </c>
      <c r="D84" s="34">
        <f t="shared" ref="D84:D87" si="118">SUM(E84:G84)</f>
        <v>140</v>
      </c>
      <c r="E84" s="34">
        <v>140</v>
      </c>
      <c r="F84" s="34"/>
      <c r="G84" s="34"/>
      <c r="H84" s="34">
        <f t="shared" ref="H84:H87" si="119">SUM(I84:K84)</f>
        <v>140</v>
      </c>
      <c r="I84" s="17">
        <v>140</v>
      </c>
      <c r="J84" s="34"/>
      <c r="K84" s="34"/>
      <c r="L84" s="34">
        <f t="shared" ref="L84:L87" si="120">SUM(M84:O84)</f>
        <v>140</v>
      </c>
      <c r="M84" s="17">
        <v>140</v>
      </c>
      <c r="N84" s="34"/>
      <c r="O84" s="34"/>
      <c r="P84" s="34">
        <f t="shared" ref="P84:P87" si="121">SUM(Q84:S84)</f>
        <v>0</v>
      </c>
      <c r="Q84" s="34"/>
      <c r="R84" s="34"/>
      <c r="S84" s="17"/>
    </row>
    <row r="85" spans="1:19" ht="37.5" customHeight="1" x14ac:dyDescent="0.25">
      <c r="A85" s="12"/>
      <c r="B85" s="4" t="s">
        <v>190</v>
      </c>
      <c r="C85" s="9" t="s">
        <v>171</v>
      </c>
      <c r="D85" s="34">
        <f t="shared" si="118"/>
        <v>180</v>
      </c>
      <c r="E85" s="34">
        <v>180</v>
      </c>
      <c r="F85" s="34"/>
      <c r="G85" s="34"/>
      <c r="H85" s="34">
        <f t="shared" si="119"/>
        <v>180</v>
      </c>
      <c r="I85" s="17">
        <v>180</v>
      </c>
      <c r="J85" s="34"/>
      <c r="K85" s="34"/>
      <c r="L85" s="34">
        <f t="shared" si="120"/>
        <v>180</v>
      </c>
      <c r="M85" s="17">
        <v>180</v>
      </c>
      <c r="N85" s="34"/>
      <c r="O85" s="34"/>
      <c r="P85" s="34">
        <f t="shared" si="121"/>
        <v>0</v>
      </c>
      <c r="Q85" s="34"/>
      <c r="R85" s="34"/>
      <c r="S85" s="17"/>
    </row>
    <row r="86" spans="1:19" ht="22.5" customHeight="1" x14ac:dyDescent="0.25">
      <c r="A86" s="12"/>
      <c r="B86" s="4" t="s">
        <v>191</v>
      </c>
      <c r="C86" s="9" t="s">
        <v>172</v>
      </c>
      <c r="D86" s="34">
        <f t="shared" si="118"/>
        <v>70</v>
      </c>
      <c r="E86" s="34">
        <v>70</v>
      </c>
      <c r="F86" s="34"/>
      <c r="G86" s="34"/>
      <c r="H86" s="34">
        <f t="shared" si="119"/>
        <v>70</v>
      </c>
      <c r="I86" s="17">
        <v>70</v>
      </c>
      <c r="J86" s="34"/>
      <c r="K86" s="34"/>
      <c r="L86" s="34">
        <f t="shared" si="120"/>
        <v>70</v>
      </c>
      <c r="M86" s="17">
        <v>70</v>
      </c>
      <c r="N86" s="34"/>
      <c r="O86" s="34"/>
      <c r="P86" s="34">
        <f t="shared" si="121"/>
        <v>0</v>
      </c>
      <c r="Q86" s="34"/>
      <c r="R86" s="34"/>
      <c r="S86" s="17"/>
    </row>
    <row r="87" spans="1:19" ht="88.5" customHeight="1" x14ac:dyDescent="0.25">
      <c r="A87" s="12"/>
      <c r="B87" s="4" t="s">
        <v>192</v>
      </c>
      <c r="C87" s="9" t="s">
        <v>173</v>
      </c>
      <c r="D87" s="34">
        <f t="shared" si="118"/>
        <v>280</v>
      </c>
      <c r="E87" s="34">
        <v>280</v>
      </c>
      <c r="F87" s="34"/>
      <c r="G87" s="34"/>
      <c r="H87" s="34">
        <f t="shared" si="119"/>
        <v>280</v>
      </c>
      <c r="I87" s="17">
        <v>280</v>
      </c>
      <c r="J87" s="34"/>
      <c r="K87" s="34"/>
      <c r="L87" s="34">
        <f t="shared" si="120"/>
        <v>280</v>
      </c>
      <c r="M87" s="17">
        <v>280</v>
      </c>
      <c r="N87" s="34"/>
      <c r="O87" s="34"/>
      <c r="P87" s="34">
        <f t="shared" si="121"/>
        <v>0</v>
      </c>
      <c r="Q87" s="34"/>
      <c r="R87" s="34"/>
      <c r="S87" s="17"/>
    </row>
    <row r="88" spans="1:19" ht="28.9" customHeight="1" x14ac:dyDescent="0.25">
      <c r="A88" s="20" t="s">
        <v>155</v>
      </c>
      <c r="B88" s="22"/>
      <c r="C88" s="22" t="s">
        <v>48</v>
      </c>
      <c r="D88" s="23">
        <f>SUM(E88:G88)</f>
        <v>1875</v>
      </c>
      <c r="E88" s="23">
        <f>E90</f>
        <v>1875</v>
      </c>
      <c r="F88" s="23">
        <f>F90</f>
        <v>0</v>
      </c>
      <c r="G88" s="23">
        <f>G90</f>
        <v>0</v>
      </c>
      <c r="H88" s="23">
        <f>I88+J88+K88</f>
        <v>1100</v>
      </c>
      <c r="I88" s="23">
        <f>I90</f>
        <v>1100</v>
      </c>
      <c r="J88" s="23">
        <f t="shared" ref="J88:K88" si="122">J90</f>
        <v>0</v>
      </c>
      <c r="K88" s="23">
        <f t="shared" si="122"/>
        <v>0</v>
      </c>
      <c r="L88" s="23">
        <f>M88+N88+O88</f>
        <v>1100</v>
      </c>
      <c r="M88" s="23">
        <f>M90</f>
        <v>1100</v>
      </c>
      <c r="N88" s="23">
        <f t="shared" ref="N88:O88" si="123">N90</f>
        <v>0</v>
      </c>
      <c r="O88" s="23">
        <f t="shared" si="123"/>
        <v>0</v>
      </c>
      <c r="P88" s="23">
        <f>Q88+R88+S88</f>
        <v>0</v>
      </c>
      <c r="Q88" s="23">
        <f>Q90</f>
        <v>0</v>
      </c>
      <c r="R88" s="23">
        <f t="shared" ref="R88:S88" si="124">R90</f>
        <v>0</v>
      </c>
      <c r="S88" s="23">
        <f t="shared" si="124"/>
        <v>0</v>
      </c>
    </row>
    <row r="89" spans="1:19" s="50" customFormat="1" ht="24" customHeight="1" x14ac:dyDescent="0.25">
      <c r="A89" s="47"/>
      <c r="B89" s="37"/>
      <c r="C89" s="38" t="s">
        <v>16</v>
      </c>
      <c r="D89" s="39">
        <f t="shared" ref="D89:D90" si="125">SUM(E89:G89)</f>
        <v>79</v>
      </c>
      <c r="E89" s="39">
        <v>79</v>
      </c>
      <c r="F89" s="39"/>
      <c r="G89" s="39"/>
      <c r="H89" s="39">
        <f t="shared" ref="H89:H90" si="126">SUM(I89:K89)</f>
        <v>79</v>
      </c>
      <c r="I89" s="39">
        <v>79</v>
      </c>
      <c r="J89" s="39"/>
      <c r="K89" s="39"/>
      <c r="L89" s="39">
        <f t="shared" ref="L89" si="127">SUM(M89:O89)</f>
        <v>79</v>
      </c>
      <c r="M89" s="39">
        <v>79</v>
      </c>
      <c r="N89" s="39"/>
      <c r="O89" s="39"/>
      <c r="P89" s="39">
        <f t="shared" ref="P89:P90" si="128">SUM(Q89:S89)</f>
        <v>0</v>
      </c>
      <c r="Q89" s="39"/>
      <c r="R89" s="39"/>
      <c r="S89" s="39"/>
    </row>
    <row r="90" spans="1:19" s="50" customFormat="1" ht="33" customHeight="1" x14ac:dyDescent="0.25">
      <c r="A90" s="47"/>
      <c r="B90" s="37" t="s">
        <v>176</v>
      </c>
      <c r="C90" s="38" t="s">
        <v>174</v>
      </c>
      <c r="D90" s="21">
        <f t="shared" si="125"/>
        <v>1875</v>
      </c>
      <c r="E90" s="21">
        <v>1875</v>
      </c>
      <c r="F90" s="21"/>
      <c r="G90" s="21"/>
      <c r="H90" s="21">
        <f t="shared" si="126"/>
        <v>1100</v>
      </c>
      <c r="I90" s="21">
        <v>1100</v>
      </c>
      <c r="J90" s="21"/>
      <c r="K90" s="21"/>
      <c r="L90" s="21">
        <f>SUM(M90:O90)</f>
        <v>1100</v>
      </c>
      <c r="M90" s="21">
        <v>1100</v>
      </c>
      <c r="N90" s="21"/>
      <c r="O90" s="21"/>
      <c r="P90" s="21">
        <f t="shared" si="128"/>
        <v>0</v>
      </c>
      <c r="Q90" s="21"/>
      <c r="R90" s="21"/>
      <c r="S90" s="21"/>
    </row>
  </sheetData>
  <mergeCells count="10">
    <mergeCell ref="D2:P2"/>
    <mergeCell ref="A4:A6"/>
    <mergeCell ref="B4:B6"/>
    <mergeCell ref="C4:C6"/>
    <mergeCell ref="D4:S4"/>
    <mergeCell ref="D5:G5"/>
    <mergeCell ref="H5:K5"/>
    <mergeCell ref="L5:O5"/>
    <mergeCell ref="P5:S5"/>
    <mergeCell ref="R3:S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tabSelected="1" zoomScale="70" zoomScaleNormal="70" workbookViewId="0">
      <pane ySplit="6" topLeftCell="A7" activePane="bottomLeft" state="frozen"/>
      <selection pane="bottomLeft" activeCell="D2" sqref="D2:P2"/>
    </sheetView>
  </sheetViews>
  <sheetFormatPr defaultRowHeight="15" x14ac:dyDescent="0.25"/>
  <cols>
    <col min="1" max="1" width="19.85546875" style="6" customWidth="1"/>
    <col min="2" max="2" width="15.5703125" style="5" customWidth="1"/>
    <col min="3" max="3" width="57.28515625" style="3" customWidth="1"/>
    <col min="4" max="4" width="17.140625" customWidth="1"/>
    <col min="5" max="5" width="16.85546875" customWidth="1"/>
    <col min="6" max="6" width="15.140625" customWidth="1"/>
    <col min="7" max="7" width="20.28515625" customWidth="1"/>
    <col min="8" max="8" width="13.28515625" customWidth="1"/>
    <col min="9" max="9" width="17.85546875" customWidth="1"/>
    <col min="10" max="10" width="14.140625" customWidth="1"/>
    <col min="11" max="11" width="20.42578125" customWidth="1"/>
    <col min="12" max="12" width="13.85546875" customWidth="1"/>
    <col min="13" max="13" width="15.85546875" customWidth="1"/>
    <col min="14" max="14" width="13.7109375" customWidth="1"/>
    <col min="15" max="15" width="19.5703125" customWidth="1"/>
    <col min="16" max="16" width="13.28515625" customWidth="1"/>
    <col min="17" max="17" width="14.5703125" customWidth="1"/>
    <col min="18" max="18" width="13.85546875" customWidth="1"/>
    <col min="19" max="19" width="19.7109375" customWidth="1"/>
    <col min="21" max="21" width="11.28515625" customWidth="1"/>
    <col min="22" max="22" width="13" customWidth="1"/>
  </cols>
  <sheetData>
    <row r="1" spans="1:22" ht="18" customHeight="1" x14ac:dyDescent="0.25">
      <c r="S1" t="s">
        <v>145</v>
      </c>
    </row>
    <row r="2" spans="1:22" ht="44.45" customHeight="1" x14ac:dyDescent="0.25">
      <c r="D2" s="54" t="s">
        <v>111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2" x14ac:dyDescent="0.25">
      <c r="R3" s="67" t="s">
        <v>109</v>
      </c>
      <c r="S3" s="67"/>
    </row>
    <row r="4" spans="1:22" s="7" customFormat="1" ht="47.45" customHeight="1" x14ac:dyDescent="0.25">
      <c r="A4" s="61" t="s">
        <v>10</v>
      </c>
      <c r="B4" s="58" t="s">
        <v>0</v>
      </c>
      <c r="C4" s="61" t="s">
        <v>2</v>
      </c>
      <c r="D4" s="64" t="s">
        <v>51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22" s="5" customFormat="1" ht="42" customHeight="1" x14ac:dyDescent="0.25">
      <c r="A5" s="62"/>
      <c r="B5" s="59"/>
      <c r="C5" s="62"/>
      <c r="D5" s="64" t="s">
        <v>3</v>
      </c>
      <c r="E5" s="65"/>
      <c r="F5" s="65"/>
      <c r="G5" s="66"/>
      <c r="H5" s="64" t="s">
        <v>4</v>
      </c>
      <c r="I5" s="65"/>
      <c r="J5" s="65"/>
      <c r="K5" s="66"/>
      <c r="L5" s="64" t="s">
        <v>110</v>
      </c>
      <c r="M5" s="65"/>
      <c r="N5" s="65"/>
      <c r="O5" s="66"/>
      <c r="P5" s="64" t="s">
        <v>148</v>
      </c>
      <c r="Q5" s="65"/>
      <c r="R5" s="65"/>
      <c r="S5" s="66"/>
    </row>
    <row r="6" spans="1:22" s="5" customFormat="1" ht="123" customHeight="1" x14ac:dyDescent="0.25">
      <c r="A6" s="63"/>
      <c r="B6" s="60"/>
      <c r="C6" s="63"/>
      <c r="D6" s="20" t="s">
        <v>1</v>
      </c>
      <c r="E6" s="19" t="s">
        <v>53</v>
      </c>
      <c r="F6" s="19" t="s">
        <v>6</v>
      </c>
      <c r="G6" s="19" t="s">
        <v>54</v>
      </c>
      <c r="H6" s="20" t="s">
        <v>1</v>
      </c>
      <c r="I6" s="19" t="s">
        <v>7</v>
      </c>
      <c r="J6" s="19" t="s">
        <v>6</v>
      </c>
      <c r="K6" s="19" t="s">
        <v>54</v>
      </c>
      <c r="L6" s="20" t="s">
        <v>1</v>
      </c>
      <c r="M6" s="19" t="s">
        <v>53</v>
      </c>
      <c r="N6" s="19" t="s">
        <v>6</v>
      </c>
      <c r="O6" s="19" t="s">
        <v>54</v>
      </c>
      <c r="P6" s="20" t="s">
        <v>1</v>
      </c>
      <c r="Q6" s="19" t="s">
        <v>9</v>
      </c>
      <c r="R6" s="19" t="s">
        <v>6</v>
      </c>
      <c r="S6" s="19" t="s">
        <v>54</v>
      </c>
      <c r="U6" s="6"/>
    </row>
    <row r="7" spans="1:22" ht="21" customHeight="1" x14ac:dyDescent="0.25">
      <c r="A7" s="12"/>
      <c r="B7" s="4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27.6" customHeight="1" x14ac:dyDescent="0.25">
      <c r="A8" s="12"/>
      <c r="B8" s="4"/>
      <c r="C8" s="10" t="s">
        <v>11</v>
      </c>
      <c r="D8" s="26">
        <f>SUM(E8:G8)</f>
        <v>0</v>
      </c>
      <c r="E8" s="26">
        <f>E13+E15+E23+E31+E38+E43+E47+E51+E61+E64+E73+E77+E86</f>
        <v>0</v>
      </c>
      <c r="F8" s="26">
        <f t="shared" ref="F8" si="0">F13+F15+F23+F31+F38+F43+F47+F51+F61+F64+F73+F77+F86</f>
        <v>0</v>
      </c>
      <c r="G8" s="26">
        <f>G13+G15+G23+G31+G38+G43+G47+G51+G61+G64+G73+G77+G86</f>
        <v>0</v>
      </c>
      <c r="H8" s="26">
        <f>SUM(I8:K8)</f>
        <v>68146.749500000005</v>
      </c>
      <c r="I8" s="26">
        <f>I13+I15+I23+I31+I38+I43+I47+I51+I61+I64+I73+I77+I86</f>
        <v>67346.749500000005</v>
      </c>
      <c r="J8" s="26">
        <f>J13+J15+J23+J31+J38+J43+J47+J51+J61+J64+J73+J77+J86</f>
        <v>0</v>
      </c>
      <c r="K8" s="26">
        <f>K13+K15+K23+K31+K38+K43+K47+K51+K61+K64+K73+K77+K86</f>
        <v>800</v>
      </c>
      <c r="L8" s="26">
        <f>SUM(M8:O8)</f>
        <v>73744.480850000022</v>
      </c>
      <c r="M8" s="26">
        <f>M13+M15+M23+M31+M38+M43+M47+M51+M61+M64+M73+M77+M86</f>
        <v>72894.480850000022</v>
      </c>
      <c r="N8" s="26">
        <f>N13+N15+N23+N31+N38+N43+N47+N51+N61+N64+N73+N77+N86</f>
        <v>0</v>
      </c>
      <c r="O8" s="26">
        <f>O13+O15+O23+O31+O38+O43+O47+O51+O61+O64+O73+O77+O86</f>
        <v>850</v>
      </c>
      <c r="P8" s="26">
        <f>SUM(Q8:S8)</f>
        <v>0</v>
      </c>
      <c r="Q8" s="26">
        <f>Q13+Q15+Q23+Q31+Q38+Q43+Q47+Q51+Q61+Q64+Q73+Q77+Q86</f>
        <v>0</v>
      </c>
      <c r="R8" s="26">
        <f>R13+R15+R23+R31+R38+R43+R47+R51+R61+R64+R73+R77+R86</f>
        <v>0</v>
      </c>
      <c r="S8" s="26">
        <f>S13+S15+S23+S31+S38+S43+S47+S51+S61+S64+S73+S77+S86</f>
        <v>0</v>
      </c>
    </row>
    <row r="9" spans="1:22" ht="28.9" customHeight="1" x14ac:dyDescent="0.25">
      <c r="A9" s="12"/>
      <c r="B9" s="4"/>
      <c r="C9" s="14" t="s">
        <v>12</v>
      </c>
      <c r="D9" s="27">
        <f>SUM(E9:G9)</f>
        <v>359</v>
      </c>
      <c r="E9" s="27">
        <f>SUM(E10:E11)</f>
        <v>359</v>
      </c>
      <c r="F9" s="27">
        <f t="shared" ref="F9:G9" si="1">SUM(F10:F11)</f>
        <v>0</v>
      </c>
      <c r="G9" s="27">
        <f t="shared" si="1"/>
        <v>0</v>
      </c>
      <c r="H9" s="27">
        <f>SUM(I9:K9)</f>
        <v>412</v>
      </c>
      <c r="I9" s="27">
        <f>SUM(I10:I11)</f>
        <v>412</v>
      </c>
      <c r="J9" s="27">
        <f t="shared" ref="J9:K9" si="2">SUM(J10:J11)</f>
        <v>0</v>
      </c>
      <c r="K9" s="27">
        <f t="shared" si="2"/>
        <v>0</v>
      </c>
      <c r="L9" s="27">
        <f>SUM(M9:O9)</f>
        <v>412</v>
      </c>
      <c r="M9" s="27">
        <f>SUM(M10:M11)</f>
        <v>412</v>
      </c>
      <c r="N9" s="27">
        <f t="shared" ref="N9:O9" si="3">SUM(N10:N11)</f>
        <v>0</v>
      </c>
      <c r="O9" s="27">
        <f t="shared" si="3"/>
        <v>0</v>
      </c>
      <c r="P9" s="27">
        <f>SUM(Q9:S9)</f>
        <v>0</v>
      </c>
      <c r="Q9" s="27">
        <f>SUM(Q10:Q11)</f>
        <v>0</v>
      </c>
      <c r="R9" s="27">
        <f t="shared" ref="R9:S9" si="4">SUM(R10:R11)</f>
        <v>0</v>
      </c>
      <c r="S9" s="27">
        <f t="shared" si="4"/>
        <v>0</v>
      </c>
    </row>
    <row r="10" spans="1:22" ht="28.9" customHeight="1" x14ac:dyDescent="0.25">
      <c r="A10" s="12"/>
      <c r="B10" s="4"/>
      <c r="C10" s="10" t="s">
        <v>13</v>
      </c>
      <c r="D10" s="27">
        <f>SUM(E10:G10)</f>
        <v>309</v>
      </c>
      <c r="E10" s="27">
        <v>309</v>
      </c>
      <c r="F10" s="26"/>
      <c r="G10" s="26"/>
      <c r="H10" s="26">
        <f>SUM(I10:K10)</f>
        <v>309</v>
      </c>
      <c r="I10" s="27">
        <v>309</v>
      </c>
      <c r="J10" s="27"/>
      <c r="K10" s="27"/>
      <c r="L10" s="27">
        <f>SUM(M10:O10)</f>
        <v>309</v>
      </c>
      <c r="M10" s="27">
        <v>309</v>
      </c>
      <c r="N10" s="27"/>
      <c r="O10" s="27"/>
      <c r="P10" s="27">
        <f>SUM(Q10:S10)</f>
        <v>0</v>
      </c>
      <c r="Q10" s="27"/>
      <c r="R10" s="26"/>
      <c r="S10" s="28"/>
    </row>
    <row r="11" spans="1:22" ht="29.45" customHeight="1" x14ac:dyDescent="0.25">
      <c r="A11" s="12"/>
      <c r="B11" s="4"/>
      <c r="C11" s="10" t="s">
        <v>14</v>
      </c>
      <c r="D11" s="27">
        <f>SUM(E11:G11)</f>
        <v>50</v>
      </c>
      <c r="E11" s="27">
        <f>E16+E24+E32+E39+E44+E52+E65+E74+E78+E87+45</f>
        <v>50</v>
      </c>
      <c r="F11" s="26"/>
      <c r="G11" s="26"/>
      <c r="H11" s="26">
        <f>SUM(I11:K11)</f>
        <v>103</v>
      </c>
      <c r="I11" s="27">
        <f>I16+I24+I32+I39+I44+I52+I65+I74+I78+I87+45</f>
        <v>103</v>
      </c>
      <c r="J11" s="27"/>
      <c r="K11" s="27"/>
      <c r="L11" s="27">
        <f>SUM(M11:O11)</f>
        <v>103</v>
      </c>
      <c r="M11" s="27">
        <f>M16+M24+M32+M39+M44+M52+M65+M74+M78+M87+45</f>
        <v>103</v>
      </c>
      <c r="N11" s="27"/>
      <c r="O11" s="27"/>
      <c r="P11" s="27">
        <f>SUM(Q11:S11)</f>
        <v>0</v>
      </c>
      <c r="Q11" s="27"/>
      <c r="R11" s="26"/>
      <c r="S11" s="28"/>
      <c r="U11" s="31"/>
    </row>
    <row r="12" spans="1:22" ht="54" customHeight="1" x14ac:dyDescent="0.25">
      <c r="A12" s="12"/>
      <c r="B12" s="8">
        <v>1</v>
      </c>
      <c r="C12" s="13" t="s">
        <v>17</v>
      </c>
      <c r="D12" s="18">
        <f>D13+D15+D23+D31+D38+D43+D47+D51+D61+D64+D73+D77+D86</f>
        <v>0</v>
      </c>
      <c r="E12" s="18">
        <f>E13+E15+E23+E31+E38+E43+E47+E51+E61+E64+E73+E77+E86</f>
        <v>0</v>
      </c>
      <c r="F12" s="18">
        <f t="shared" ref="F12:G12" si="5">F13+F15+F23+F31+F38+F43+F47+F51+F61+F64+F73+F77+F86</f>
        <v>0</v>
      </c>
      <c r="G12" s="18">
        <f t="shared" si="5"/>
        <v>0</v>
      </c>
      <c r="H12" s="18">
        <f>H13+H15+H23+H31+H38+H43+H47+H51+H61+H64+H73+H77+H86</f>
        <v>68146.749500000005</v>
      </c>
      <c r="I12" s="18">
        <f>I13+I15+I23+I31+I38+I43+I47+I51+I61+I64+I73+I77+I86</f>
        <v>67346.749500000005</v>
      </c>
      <c r="J12" s="18">
        <f t="shared" ref="J12:K12" si="6">J13+J15+J23+J31+J38+J43+J47+J51+J61+J64+J73+J77+J86</f>
        <v>0</v>
      </c>
      <c r="K12" s="18">
        <f t="shared" si="6"/>
        <v>800</v>
      </c>
      <c r="L12" s="18">
        <f>L13+L15+L23+L31+L38+L43+L47+L51+L61+L64+L73+L77+L86</f>
        <v>73744.480850000022</v>
      </c>
      <c r="M12" s="18">
        <f>M13+M15+M23+M31+M38+M43+M47+M51+M61+M64+M73+M77+M86</f>
        <v>72894.480850000022</v>
      </c>
      <c r="N12" s="18">
        <f t="shared" ref="N12:O12" si="7">N13+N15+N23+N31+N38+N43+N47+N51+N61+N64+N73+N77+N86</f>
        <v>0</v>
      </c>
      <c r="O12" s="18">
        <f t="shared" si="7"/>
        <v>850</v>
      </c>
      <c r="P12" s="18">
        <f>P13+P15+P23+P31+P38+P43+P47+P51+P61+P64+P73+P77+P86</f>
        <v>0</v>
      </c>
      <c r="Q12" s="18">
        <f>Q13+Q15+Q23+Q31+Q38+Q43+Q47+Q51+Q61+Q64+Q73+Q77+Q86</f>
        <v>0</v>
      </c>
      <c r="R12" s="18">
        <f t="shared" ref="R12:S12" si="8">R13+R15+R23+R31+R38+R43+R47+R51+R61+R64+R73+R77+R86</f>
        <v>0</v>
      </c>
      <c r="S12" s="18">
        <f t="shared" si="8"/>
        <v>0</v>
      </c>
      <c r="V12" s="31"/>
    </row>
    <row r="13" spans="1:22" ht="52.15" customHeight="1" x14ac:dyDescent="0.25">
      <c r="A13" s="20" t="s">
        <v>21</v>
      </c>
      <c r="B13" s="22">
        <v>1</v>
      </c>
      <c r="C13" s="20" t="s">
        <v>18</v>
      </c>
      <c r="D13" s="23">
        <f>SUM(E13:G13)</f>
        <v>0</v>
      </c>
      <c r="E13" s="23"/>
      <c r="F13" s="23">
        <f t="shared" ref="F13" si="9">F14</f>
        <v>0</v>
      </c>
      <c r="G13" s="23"/>
      <c r="H13" s="23">
        <f>SUM(I13:K13)</f>
        <v>13300</v>
      </c>
      <c r="I13" s="23">
        <v>12500</v>
      </c>
      <c r="J13" s="23">
        <f t="shared" ref="J13" si="10">J14</f>
        <v>0</v>
      </c>
      <c r="K13" s="23">
        <v>800</v>
      </c>
      <c r="L13" s="23">
        <f>SUM(M13:O13)</f>
        <v>13350</v>
      </c>
      <c r="M13" s="23">
        <v>12500</v>
      </c>
      <c r="N13" s="23">
        <f t="shared" ref="N13" si="11">N14</f>
        <v>0</v>
      </c>
      <c r="O13" s="23">
        <v>850</v>
      </c>
      <c r="P13" s="23">
        <f>SUM(Q13:S13)</f>
        <v>0</v>
      </c>
      <c r="Q13" s="23"/>
      <c r="R13" s="23">
        <f t="shared" ref="R13" si="12">R14</f>
        <v>0</v>
      </c>
      <c r="S13" s="23"/>
      <c r="U13" s="35"/>
    </row>
    <row r="14" spans="1:22" ht="38.450000000000003" customHeight="1" x14ac:dyDescent="0.25">
      <c r="A14" s="12"/>
      <c r="B14" s="4"/>
      <c r="C14" s="9" t="s">
        <v>15</v>
      </c>
      <c r="D14" s="27">
        <f>SUM(E14:G14)</f>
        <v>0</v>
      </c>
      <c r="E14" s="27"/>
      <c r="F14" s="28"/>
      <c r="G14" s="28"/>
      <c r="H14" s="27">
        <f>SUM(I14:K14)</f>
        <v>354</v>
      </c>
      <c r="I14" s="27">
        <v>354</v>
      </c>
      <c r="J14" s="28"/>
      <c r="K14" s="28"/>
      <c r="L14" s="27">
        <f>SUM(M14:O14)</f>
        <v>354</v>
      </c>
      <c r="M14" s="27">
        <v>354</v>
      </c>
      <c r="N14" s="28"/>
      <c r="O14" s="28"/>
      <c r="P14" s="27">
        <f>SUM(Q14:S14)</f>
        <v>0</v>
      </c>
      <c r="Q14" s="27"/>
      <c r="R14" s="17"/>
      <c r="S14" s="17"/>
    </row>
    <row r="15" spans="1:22" ht="37.9" customHeight="1" x14ac:dyDescent="0.25">
      <c r="A15" s="20" t="s">
        <v>19</v>
      </c>
      <c r="B15" s="22">
        <v>2</v>
      </c>
      <c r="C15" s="24" t="s">
        <v>20</v>
      </c>
      <c r="D15" s="23">
        <f>SUM(E15:G15)</f>
        <v>0</v>
      </c>
      <c r="E15" s="23">
        <f>SUM(E17:E22)</f>
        <v>0</v>
      </c>
      <c r="F15" s="23">
        <f t="shared" ref="F15:G15" si="13">SUM(F17:F22)</f>
        <v>0</v>
      </c>
      <c r="G15" s="23">
        <f t="shared" si="13"/>
        <v>0</v>
      </c>
      <c r="H15" s="23">
        <f>SUM(I15:K15)</f>
        <v>2214.3000000000002</v>
      </c>
      <c r="I15" s="23">
        <f>SUM(I17:I22)</f>
        <v>2214.3000000000002</v>
      </c>
      <c r="J15" s="23">
        <f t="shared" ref="J15:K15" si="14">SUM(J17:J22)</f>
        <v>0</v>
      </c>
      <c r="K15" s="23">
        <f t="shared" si="14"/>
        <v>0</v>
      </c>
      <c r="L15" s="23">
        <f>SUM(M15:O15)</f>
        <v>2435.7300000000009</v>
      </c>
      <c r="M15" s="23">
        <f>SUM(M17:M22)</f>
        <v>2435.7300000000009</v>
      </c>
      <c r="N15" s="23">
        <f t="shared" ref="N15:O15" si="15">SUM(N17:N22)</f>
        <v>0</v>
      </c>
      <c r="O15" s="23">
        <f t="shared" si="15"/>
        <v>0</v>
      </c>
      <c r="P15" s="23">
        <f>SUM(Q15:S15)</f>
        <v>0</v>
      </c>
      <c r="Q15" s="23">
        <f>SUM(Q17:Q22)</f>
        <v>0</v>
      </c>
      <c r="R15" s="23">
        <f t="shared" ref="R15:S15" si="16">SUM(R17:R22)</f>
        <v>0</v>
      </c>
      <c r="S15" s="23">
        <f t="shared" si="16"/>
        <v>0</v>
      </c>
    </row>
    <row r="16" spans="1:22" ht="33" customHeight="1" x14ac:dyDescent="0.25">
      <c r="A16" s="12"/>
      <c r="C16" s="9" t="s">
        <v>16</v>
      </c>
      <c r="D16" s="32">
        <f t="shared" ref="D16:D18" si="17">SUM(E16:G16)</f>
        <v>0</v>
      </c>
      <c r="E16" s="32"/>
      <c r="F16" s="32"/>
      <c r="G16" s="32"/>
      <c r="H16" s="32">
        <f t="shared" ref="H16:H18" si="18">SUM(I16:K16)</f>
        <v>0</v>
      </c>
      <c r="I16" s="32"/>
      <c r="J16" s="32"/>
      <c r="K16" s="32"/>
      <c r="L16" s="32">
        <f t="shared" ref="L16:L18" si="19">SUM(M16:O16)</f>
        <v>0</v>
      </c>
      <c r="M16" s="32"/>
      <c r="N16" s="32"/>
      <c r="O16" s="32"/>
      <c r="P16" s="32">
        <f t="shared" ref="P16:P18" si="20">SUM(Q16:S16)</f>
        <v>0</v>
      </c>
      <c r="Q16" s="32"/>
      <c r="R16" s="32"/>
      <c r="S16" s="17"/>
    </row>
    <row r="17" spans="1:25" ht="25.9" customHeight="1" x14ac:dyDescent="0.25">
      <c r="A17" s="12"/>
      <c r="B17" s="4" t="s">
        <v>55</v>
      </c>
      <c r="C17" s="9" t="s">
        <v>56</v>
      </c>
      <c r="D17" s="17">
        <f t="shared" si="17"/>
        <v>0</v>
      </c>
      <c r="E17" s="17"/>
      <c r="F17" s="17"/>
      <c r="G17" s="17"/>
      <c r="H17" s="17">
        <f t="shared" si="18"/>
        <v>1299.5400000000002</v>
      </c>
      <c r="I17" s="17">
        <v>1299.5400000000002</v>
      </c>
      <c r="J17" s="17"/>
      <c r="K17" s="17"/>
      <c r="L17" s="17">
        <f t="shared" si="19"/>
        <v>1429.4940000000004</v>
      </c>
      <c r="M17" s="17">
        <v>1429.4940000000004</v>
      </c>
      <c r="N17" s="17"/>
      <c r="O17" s="17"/>
      <c r="P17" s="17">
        <f t="shared" si="20"/>
        <v>0</v>
      </c>
      <c r="Q17" s="17"/>
      <c r="R17" s="17"/>
      <c r="S17" s="17"/>
    </row>
    <row r="18" spans="1:25" ht="32.450000000000003" customHeight="1" x14ac:dyDescent="0.25">
      <c r="A18" s="12"/>
      <c r="B18" s="4" t="s">
        <v>57</v>
      </c>
      <c r="C18" s="9" t="s">
        <v>58</v>
      </c>
      <c r="D18" s="17">
        <f t="shared" si="17"/>
        <v>0</v>
      </c>
      <c r="E18" s="17"/>
      <c r="F18" s="17"/>
      <c r="G18" s="17"/>
      <c r="H18" s="17">
        <f t="shared" si="18"/>
        <v>41.140000000000008</v>
      </c>
      <c r="I18" s="17">
        <v>41.140000000000008</v>
      </c>
      <c r="J18" s="17"/>
      <c r="K18" s="17"/>
      <c r="L18" s="17">
        <f t="shared" si="19"/>
        <v>45.254000000000012</v>
      </c>
      <c r="M18" s="17">
        <v>45.254000000000012</v>
      </c>
      <c r="N18" s="17"/>
      <c r="O18" s="17"/>
      <c r="P18" s="17">
        <f t="shared" si="20"/>
        <v>0</v>
      </c>
      <c r="Q18" s="17"/>
      <c r="R18" s="17"/>
      <c r="S18" s="17"/>
      <c r="Y18" s="31"/>
    </row>
    <row r="19" spans="1:25" ht="52.9" customHeight="1" x14ac:dyDescent="0.25">
      <c r="A19" s="12"/>
      <c r="B19" s="4" t="s">
        <v>59</v>
      </c>
      <c r="C19" s="9" t="s">
        <v>60</v>
      </c>
      <c r="D19" s="17">
        <f>SUM(E19:G19)</f>
        <v>0</v>
      </c>
      <c r="E19" s="17"/>
      <c r="F19" s="17"/>
      <c r="G19" s="17"/>
      <c r="H19" s="17">
        <f>SUM(I19:K19)</f>
        <v>194.81000000000003</v>
      </c>
      <c r="I19" s="17">
        <v>194.81000000000003</v>
      </c>
      <c r="J19" s="17"/>
      <c r="K19" s="17"/>
      <c r="L19" s="17">
        <f>SUM(M19:O19)</f>
        <v>214.29100000000005</v>
      </c>
      <c r="M19" s="17">
        <v>214.29100000000005</v>
      </c>
      <c r="N19" s="17"/>
      <c r="O19" s="17"/>
      <c r="P19" s="17">
        <f>SUM(Q19:S19)</f>
        <v>0</v>
      </c>
      <c r="Q19" s="17"/>
      <c r="R19" s="17"/>
      <c r="S19" s="17"/>
    </row>
    <row r="20" spans="1:25" ht="28.15" customHeight="1" x14ac:dyDescent="0.25">
      <c r="A20" s="12"/>
      <c r="B20" s="4" t="s">
        <v>61</v>
      </c>
      <c r="C20" s="9" t="s">
        <v>62</v>
      </c>
      <c r="D20" s="17">
        <f t="shared" ref="D20:D22" si="21">SUM(E20:G20)</f>
        <v>0</v>
      </c>
      <c r="E20" s="17"/>
      <c r="F20" s="17"/>
      <c r="G20" s="17"/>
      <c r="H20" s="17">
        <f t="shared" ref="H20:H22" si="22">SUM(I20:K20)</f>
        <v>503.36000000000007</v>
      </c>
      <c r="I20" s="17">
        <v>503.36000000000007</v>
      </c>
      <c r="J20" s="17"/>
      <c r="K20" s="17"/>
      <c r="L20" s="17">
        <f t="shared" ref="L20:L22" si="23">SUM(M20:O20)</f>
        <v>553.69600000000014</v>
      </c>
      <c r="M20" s="17">
        <v>553.69600000000014</v>
      </c>
      <c r="N20" s="17"/>
      <c r="O20" s="17"/>
      <c r="P20" s="17">
        <f t="shared" ref="P20:P22" si="24">SUM(Q20:S20)</f>
        <v>0</v>
      </c>
      <c r="Q20" s="17"/>
      <c r="R20" s="17"/>
      <c r="S20" s="17"/>
    </row>
    <row r="21" spans="1:25" ht="33.6" customHeight="1" x14ac:dyDescent="0.25">
      <c r="A21" s="12"/>
      <c r="B21" s="4" t="s">
        <v>126</v>
      </c>
      <c r="C21" s="9" t="s">
        <v>63</v>
      </c>
      <c r="D21" s="17">
        <f t="shared" si="21"/>
        <v>0</v>
      </c>
      <c r="E21" s="17"/>
      <c r="F21" s="17"/>
      <c r="G21" s="17"/>
      <c r="H21" s="17">
        <f t="shared" si="22"/>
        <v>131.89000000000001</v>
      </c>
      <c r="I21" s="17">
        <v>131.89000000000001</v>
      </c>
      <c r="J21" s="17"/>
      <c r="K21" s="17"/>
      <c r="L21" s="17">
        <f t="shared" si="23"/>
        <v>145.07900000000004</v>
      </c>
      <c r="M21" s="17">
        <v>145.07900000000004</v>
      </c>
      <c r="N21" s="17"/>
      <c r="O21" s="17"/>
      <c r="P21" s="17">
        <f t="shared" si="24"/>
        <v>0</v>
      </c>
      <c r="Q21" s="17"/>
      <c r="R21" s="17"/>
      <c r="S21" s="17"/>
    </row>
    <row r="22" spans="1:25" ht="33.6" customHeight="1" x14ac:dyDescent="0.25">
      <c r="A22" s="12"/>
      <c r="B22" s="4" t="s">
        <v>127</v>
      </c>
      <c r="C22" s="2" t="s">
        <v>119</v>
      </c>
      <c r="D22" s="17">
        <f t="shared" si="21"/>
        <v>0</v>
      </c>
      <c r="E22" s="17"/>
      <c r="F22" s="17"/>
      <c r="G22" s="17"/>
      <c r="H22" s="17">
        <f t="shared" si="22"/>
        <v>43.56</v>
      </c>
      <c r="I22" s="17">
        <v>43.56</v>
      </c>
      <c r="J22" s="17"/>
      <c r="K22" s="17"/>
      <c r="L22" s="17">
        <f t="shared" si="23"/>
        <v>47.916000000000004</v>
      </c>
      <c r="M22" s="17">
        <v>47.916000000000004</v>
      </c>
      <c r="N22" s="17"/>
      <c r="O22" s="17"/>
      <c r="P22" s="17">
        <f t="shared" si="24"/>
        <v>0</v>
      </c>
      <c r="Q22" s="17"/>
      <c r="R22" s="17"/>
      <c r="S22" s="17"/>
    </row>
    <row r="23" spans="1:25" ht="31.15" customHeight="1" x14ac:dyDescent="0.25">
      <c r="A23" s="20" t="s">
        <v>23</v>
      </c>
      <c r="B23" s="22">
        <v>2</v>
      </c>
      <c r="C23" s="20" t="s">
        <v>22</v>
      </c>
      <c r="D23" s="23">
        <f>SUM(E23:G23)</f>
        <v>0</v>
      </c>
      <c r="E23" s="23">
        <f>SUM(E25:E30)</f>
        <v>0</v>
      </c>
      <c r="F23" s="23">
        <f t="shared" ref="F23:G23" si="25">SUM(F25:F30)</f>
        <v>0</v>
      </c>
      <c r="G23" s="23">
        <f t="shared" si="25"/>
        <v>0</v>
      </c>
      <c r="H23" s="23">
        <f>SUM(I23:K23)</f>
        <v>27104.030000000002</v>
      </c>
      <c r="I23" s="23">
        <f>SUM(I25:I30)</f>
        <v>27104.030000000002</v>
      </c>
      <c r="J23" s="23">
        <f t="shared" ref="J23:K23" si="26">SUM(J25:J30)</f>
        <v>0</v>
      </c>
      <c r="K23" s="23">
        <f t="shared" si="26"/>
        <v>0</v>
      </c>
      <c r="L23" s="23">
        <f>SUM(M23:O23)</f>
        <v>29814.400000000005</v>
      </c>
      <c r="M23" s="23">
        <f>SUM(M25:M30)</f>
        <v>29814.400000000005</v>
      </c>
      <c r="N23" s="23">
        <f t="shared" ref="N23:O23" si="27">SUM(N25:N30)</f>
        <v>0</v>
      </c>
      <c r="O23" s="23">
        <f t="shared" si="27"/>
        <v>0</v>
      </c>
      <c r="P23" s="23">
        <f>SUM(Q23:S23)</f>
        <v>0</v>
      </c>
      <c r="Q23" s="23">
        <f>SUM(Q25:Q30)</f>
        <v>0</v>
      </c>
      <c r="R23" s="23">
        <f t="shared" ref="R23:S23" si="28">SUM(R25:R29)</f>
        <v>0</v>
      </c>
      <c r="S23" s="23">
        <f t="shared" si="28"/>
        <v>0</v>
      </c>
    </row>
    <row r="24" spans="1:25" ht="24.75" customHeight="1" x14ac:dyDescent="0.25">
      <c r="A24" s="12"/>
      <c r="C24" s="15" t="s">
        <v>16</v>
      </c>
      <c r="D24" s="32">
        <v>0</v>
      </c>
      <c r="E24" s="32"/>
      <c r="F24" s="32"/>
      <c r="G24" s="32"/>
      <c r="H24" s="32">
        <f t="shared" ref="H24:H26" si="29">SUM(I24:K24)</f>
        <v>0</v>
      </c>
      <c r="I24" s="32"/>
      <c r="J24" s="32"/>
      <c r="K24" s="32"/>
      <c r="L24" s="32">
        <f t="shared" ref="L24:L26" si="30">SUM(M24:O24)</f>
        <v>0</v>
      </c>
      <c r="M24" s="32"/>
      <c r="N24" s="32"/>
      <c r="O24" s="32"/>
      <c r="P24" s="32">
        <f t="shared" ref="P24:P26" si="31">SUM(Q24:S24)</f>
        <v>0</v>
      </c>
      <c r="Q24" s="32"/>
      <c r="R24" s="32"/>
      <c r="S24" s="17"/>
    </row>
    <row r="25" spans="1:25" ht="24.75" customHeight="1" x14ac:dyDescent="0.25">
      <c r="A25" s="12"/>
      <c r="B25" s="4" t="s">
        <v>64</v>
      </c>
      <c r="C25" s="15" t="s">
        <v>65</v>
      </c>
      <c r="D25" s="17">
        <f t="shared" ref="D25:D26" si="32">SUM(E25:G25)</f>
        <v>0</v>
      </c>
      <c r="E25" s="17"/>
      <c r="F25" s="17"/>
      <c r="G25" s="17"/>
      <c r="H25" s="17">
        <f t="shared" si="29"/>
        <v>16802.599999999999</v>
      </c>
      <c r="I25" s="17">
        <v>16802.599999999999</v>
      </c>
      <c r="J25" s="17"/>
      <c r="K25" s="17"/>
      <c r="L25" s="17">
        <f t="shared" si="30"/>
        <v>18472.826999999997</v>
      </c>
      <c r="M25" s="17">
        <v>18472.826999999997</v>
      </c>
      <c r="N25" s="17"/>
      <c r="O25" s="17"/>
      <c r="P25" s="17">
        <f t="shared" si="31"/>
        <v>0</v>
      </c>
      <c r="Q25" s="17"/>
      <c r="R25" s="17"/>
      <c r="S25" s="17"/>
      <c r="U25" s="31"/>
      <c r="V25" s="31"/>
      <c r="Y25" s="31"/>
    </row>
    <row r="26" spans="1:25" ht="24.75" customHeight="1" x14ac:dyDescent="0.25">
      <c r="A26" s="12"/>
      <c r="B26" s="4" t="s">
        <v>66</v>
      </c>
      <c r="C26" s="15" t="s">
        <v>67</v>
      </c>
      <c r="D26" s="17">
        <f t="shared" si="32"/>
        <v>0</v>
      </c>
      <c r="E26" s="17"/>
      <c r="F26" s="17"/>
      <c r="G26" s="17"/>
      <c r="H26" s="17">
        <f t="shared" si="29"/>
        <v>181.50000000000003</v>
      </c>
      <c r="I26" s="17">
        <v>181.50000000000003</v>
      </c>
      <c r="J26" s="17"/>
      <c r="K26" s="17"/>
      <c r="L26" s="17">
        <f t="shared" si="30"/>
        <v>199.65000000000003</v>
      </c>
      <c r="M26" s="17">
        <v>199.65000000000003</v>
      </c>
      <c r="N26" s="17"/>
      <c r="O26" s="17"/>
      <c r="P26" s="17">
        <f t="shared" si="31"/>
        <v>0</v>
      </c>
      <c r="Q26" s="17"/>
      <c r="R26" s="17"/>
      <c r="S26" s="17"/>
    </row>
    <row r="27" spans="1:25" ht="32.25" customHeight="1" x14ac:dyDescent="0.25">
      <c r="A27" s="12"/>
      <c r="B27" s="4" t="s">
        <v>68</v>
      </c>
      <c r="C27" s="15" t="s">
        <v>69</v>
      </c>
      <c r="D27" s="17">
        <f>SUM(E27:G27)</f>
        <v>0</v>
      </c>
      <c r="E27" s="17"/>
      <c r="F27" s="17"/>
      <c r="G27" s="17"/>
      <c r="H27" s="17">
        <f>SUM(I27:K27)</f>
        <v>9199.6300000000028</v>
      </c>
      <c r="I27" s="17">
        <v>9199.6300000000028</v>
      </c>
      <c r="J27" s="17"/>
      <c r="K27" s="17"/>
      <c r="L27" s="17">
        <f>SUM(M27:O27)</f>
        <v>10119.593000000004</v>
      </c>
      <c r="M27" s="17">
        <v>10119.593000000004</v>
      </c>
      <c r="N27" s="17"/>
      <c r="O27" s="17"/>
      <c r="P27" s="17">
        <f>SUM(Q27:S27)</f>
        <v>0</v>
      </c>
      <c r="Q27" s="17"/>
      <c r="R27" s="17"/>
      <c r="S27" s="17"/>
    </row>
    <row r="28" spans="1:25" ht="24.75" customHeight="1" x14ac:dyDescent="0.25">
      <c r="A28" s="12"/>
      <c r="B28" s="4" t="s">
        <v>70</v>
      </c>
      <c r="C28" s="15" t="s">
        <v>73</v>
      </c>
      <c r="D28" s="17">
        <f>SUM(E28:G28)</f>
        <v>0</v>
      </c>
      <c r="E28" s="17"/>
      <c r="F28" s="17"/>
      <c r="G28" s="17"/>
      <c r="H28" s="17">
        <f t="shared" ref="H28:H30" si="33">SUM(I28:K28)</f>
        <v>484.00000000000011</v>
      </c>
      <c r="I28" s="17">
        <v>484.00000000000011</v>
      </c>
      <c r="J28" s="17"/>
      <c r="K28" s="17"/>
      <c r="L28" s="17">
        <f t="shared" ref="L28:L30" si="34">SUM(M28:O28)</f>
        <v>532.4000000000002</v>
      </c>
      <c r="M28" s="17">
        <v>532.4000000000002</v>
      </c>
      <c r="N28" s="17"/>
      <c r="O28" s="17"/>
      <c r="P28" s="17">
        <f t="shared" ref="P28:P30" si="35">SUM(Q28:S28)</f>
        <v>0</v>
      </c>
      <c r="Q28" s="17"/>
      <c r="R28" s="17"/>
      <c r="S28" s="17"/>
    </row>
    <row r="29" spans="1:25" x14ac:dyDescent="0.25">
      <c r="A29" s="12"/>
      <c r="B29" s="4" t="s">
        <v>72</v>
      </c>
      <c r="C29" s="15" t="s">
        <v>71</v>
      </c>
      <c r="D29" s="17">
        <f>SUM(E29:G29)</f>
        <v>0</v>
      </c>
      <c r="E29" s="17"/>
      <c r="F29" s="17"/>
      <c r="G29" s="17"/>
      <c r="H29" s="17">
        <f t="shared" si="33"/>
        <v>36.300000000000004</v>
      </c>
      <c r="I29" s="17">
        <v>36.300000000000004</v>
      </c>
      <c r="J29" s="17"/>
      <c r="K29" s="17"/>
      <c r="L29" s="17">
        <f t="shared" si="34"/>
        <v>39.930000000000007</v>
      </c>
      <c r="M29" s="17">
        <v>39.930000000000007</v>
      </c>
      <c r="N29" s="17"/>
      <c r="O29" s="17"/>
      <c r="P29" s="17">
        <f t="shared" si="35"/>
        <v>0</v>
      </c>
      <c r="Q29" s="17"/>
      <c r="R29" s="17"/>
      <c r="S29" s="17"/>
    </row>
    <row r="30" spans="1:25" ht="30.6" customHeight="1" x14ac:dyDescent="0.25">
      <c r="A30" s="12"/>
      <c r="B30" s="4" t="s">
        <v>128</v>
      </c>
      <c r="C30" s="15" t="s">
        <v>118</v>
      </c>
      <c r="D30" s="17">
        <f>SUM(E30:G30)</f>
        <v>0</v>
      </c>
      <c r="E30" s="17"/>
      <c r="F30" s="17"/>
      <c r="G30" s="17"/>
      <c r="H30" s="17">
        <f t="shared" si="33"/>
        <v>400</v>
      </c>
      <c r="I30" s="17">
        <v>400</v>
      </c>
      <c r="J30" s="17"/>
      <c r="K30" s="17"/>
      <c r="L30" s="17">
        <f t="shared" si="34"/>
        <v>450</v>
      </c>
      <c r="M30" s="17">
        <v>450</v>
      </c>
      <c r="N30" s="17"/>
      <c r="O30" s="17"/>
      <c r="P30" s="17">
        <f t="shared" si="35"/>
        <v>0</v>
      </c>
      <c r="Q30" s="17"/>
      <c r="R30" s="17"/>
      <c r="S30" s="17"/>
    </row>
    <row r="31" spans="1:25" ht="31.15" customHeight="1" x14ac:dyDescent="0.25">
      <c r="A31" s="20" t="s">
        <v>25</v>
      </c>
      <c r="B31" s="22">
        <v>3</v>
      </c>
      <c r="C31" s="20" t="s">
        <v>24</v>
      </c>
      <c r="D31" s="23">
        <f>SUM(E31:G31)</f>
        <v>0</v>
      </c>
      <c r="E31" s="23">
        <f>SUM(E33:E37)</f>
        <v>0</v>
      </c>
      <c r="F31" s="23">
        <f t="shared" ref="F31:G31" si="36">SUM(F33:F37)</f>
        <v>0</v>
      </c>
      <c r="G31" s="23">
        <f t="shared" si="36"/>
        <v>0</v>
      </c>
      <c r="H31" s="23">
        <f>SUM(I31:K31)</f>
        <v>2000</v>
      </c>
      <c r="I31" s="23">
        <f>SUM(I33:I37)</f>
        <v>2000</v>
      </c>
      <c r="J31" s="23">
        <f t="shared" ref="J31:K31" si="37">SUM(J33:J37)</f>
        <v>0</v>
      </c>
      <c r="K31" s="23">
        <f t="shared" si="37"/>
        <v>0</v>
      </c>
      <c r="L31" s="23">
        <f>SUM(M31:O31)</f>
        <v>2200.0000000000005</v>
      </c>
      <c r="M31" s="23">
        <f>SUM(M33:M37)</f>
        <v>2200.0000000000005</v>
      </c>
      <c r="N31" s="23">
        <f t="shared" ref="N31:O31" si="38">SUM(N33:N37)</f>
        <v>0</v>
      </c>
      <c r="O31" s="23">
        <f t="shared" si="38"/>
        <v>0</v>
      </c>
      <c r="P31" s="23">
        <f>SUM(Q31:S31)</f>
        <v>0</v>
      </c>
      <c r="Q31" s="23">
        <f>SUM(Q33:Q37)</f>
        <v>0</v>
      </c>
      <c r="R31" s="23">
        <f t="shared" ref="R31:S31" si="39">SUM(R33:R37)</f>
        <v>0</v>
      </c>
      <c r="S31" s="23">
        <f t="shared" si="39"/>
        <v>0</v>
      </c>
    </row>
    <row r="32" spans="1:25" ht="22.15" customHeight="1" x14ac:dyDescent="0.25">
      <c r="A32" s="12"/>
      <c r="B32" s="37"/>
      <c r="C32" s="38" t="s">
        <v>16</v>
      </c>
      <c r="D32" s="39">
        <v>0</v>
      </c>
      <c r="E32" s="39"/>
      <c r="F32" s="39"/>
      <c r="G32" s="39"/>
      <c r="H32" s="39">
        <f t="shared" ref="H32:H34" si="40">SUM(I32:K32)</f>
        <v>0</v>
      </c>
      <c r="I32" s="39"/>
      <c r="J32" s="39"/>
      <c r="K32" s="39"/>
      <c r="L32" s="39">
        <f t="shared" ref="L32:L34" si="41">SUM(M32:O32)</f>
        <v>0</v>
      </c>
      <c r="M32" s="39"/>
      <c r="N32" s="39"/>
      <c r="O32" s="39"/>
      <c r="P32" s="39">
        <f t="shared" ref="P32:P34" si="42">SUM(Q32:S32)</f>
        <v>0</v>
      </c>
      <c r="Q32" s="39"/>
      <c r="R32" s="39"/>
      <c r="S32" s="21"/>
    </row>
    <row r="33" spans="1:21" ht="66.599999999999994" customHeight="1" x14ac:dyDescent="0.25">
      <c r="A33" s="12"/>
      <c r="B33" s="37" t="s">
        <v>74</v>
      </c>
      <c r="C33" s="38" t="s">
        <v>75</v>
      </c>
      <c r="D33" s="21">
        <f t="shared" ref="D33:D34" si="43">SUM(E33:G33)</f>
        <v>0</v>
      </c>
      <c r="E33" s="21"/>
      <c r="F33" s="21"/>
      <c r="G33" s="21"/>
      <c r="H33" s="21">
        <f t="shared" si="40"/>
        <v>645.70000000000005</v>
      </c>
      <c r="I33" s="21">
        <v>645.70000000000005</v>
      </c>
      <c r="J33" s="21"/>
      <c r="K33" s="21"/>
      <c r="L33" s="21">
        <f t="shared" si="41"/>
        <v>710.2700000000001</v>
      </c>
      <c r="M33" s="21">
        <v>710.2700000000001</v>
      </c>
      <c r="N33" s="21"/>
      <c r="O33" s="21"/>
      <c r="P33" s="21">
        <f t="shared" si="42"/>
        <v>0</v>
      </c>
      <c r="Q33" s="21"/>
      <c r="R33" s="21"/>
      <c r="S33" s="21"/>
    </row>
    <row r="34" spans="1:21" ht="42" customHeight="1" x14ac:dyDescent="0.25">
      <c r="A34" s="12"/>
      <c r="B34" s="37" t="s">
        <v>76</v>
      </c>
      <c r="C34" s="38" t="s">
        <v>77</v>
      </c>
      <c r="D34" s="21">
        <f t="shared" si="43"/>
        <v>0</v>
      </c>
      <c r="E34" s="21"/>
      <c r="F34" s="21"/>
      <c r="G34" s="21"/>
      <c r="H34" s="21">
        <f t="shared" si="40"/>
        <v>1098.2</v>
      </c>
      <c r="I34" s="21">
        <v>1098.2</v>
      </c>
      <c r="J34" s="21"/>
      <c r="K34" s="21"/>
      <c r="L34" s="21">
        <f t="shared" si="41"/>
        <v>1208.0200000000002</v>
      </c>
      <c r="M34" s="21">
        <v>1208.0200000000002</v>
      </c>
      <c r="N34" s="21"/>
      <c r="O34" s="21"/>
      <c r="P34" s="21">
        <f t="shared" si="42"/>
        <v>0</v>
      </c>
      <c r="Q34" s="21"/>
      <c r="R34" s="21"/>
      <c r="S34" s="21"/>
    </row>
    <row r="35" spans="1:21" ht="22.5" customHeight="1" x14ac:dyDescent="0.25">
      <c r="A35" s="12"/>
      <c r="B35" s="37" t="s">
        <v>78</v>
      </c>
      <c r="C35" s="38" t="s">
        <v>79</v>
      </c>
      <c r="D35" s="21">
        <f>SUM(E35:G35)</f>
        <v>0</v>
      </c>
      <c r="E35" s="21"/>
      <c r="F35" s="21"/>
      <c r="G35" s="21"/>
      <c r="H35" s="21">
        <f>SUM(I35:K35)</f>
        <v>33.1</v>
      </c>
      <c r="I35" s="21">
        <v>33.1</v>
      </c>
      <c r="J35" s="21"/>
      <c r="K35" s="21"/>
      <c r="L35" s="21">
        <f>SUM(M35:O35)</f>
        <v>36.410000000000004</v>
      </c>
      <c r="M35" s="21">
        <v>36.410000000000004</v>
      </c>
      <c r="N35" s="21"/>
      <c r="O35" s="21"/>
      <c r="P35" s="21">
        <f>SUM(Q35:S35)</f>
        <v>0</v>
      </c>
      <c r="Q35" s="21"/>
      <c r="R35" s="21"/>
      <c r="S35" s="21"/>
    </row>
    <row r="36" spans="1:21" ht="24.75" customHeight="1" x14ac:dyDescent="0.25">
      <c r="A36" s="12"/>
      <c r="B36" s="37" t="s">
        <v>80</v>
      </c>
      <c r="C36" s="38" t="s">
        <v>81</v>
      </c>
      <c r="D36" s="21">
        <f t="shared" ref="D36:D37" si="44">SUM(E36:G36)</f>
        <v>0</v>
      </c>
      <c r="E36" s="21"/>
      <c r="F36" s="21"/>
      <c r="G36" s="21"/>
      <c r="H36" s="21">
        <f t="shared" ref="H36:H37" si="45">SUM(I36:K36)</f>
        <v>89</v>
      </c>
      <c r="I36" s="21">
        <v>89</v>
      </c>
      <c r="J36" s="21"/>
      <c r="K36" s="21"/>
      <c r="L36" s="21">
        <f t="shared" ref="L36:L37" si="46">SUM(M36:O36)</f>
        <v>97.9</v>
      </c>
      <c r="M36" s="21">
        <v>97.9</v>
      </c>
      <c r="N36" s="21"/>
      <c r="O36" s="21"/>
      <c r="P36" s="21">
        <f t="shared" ref="P36:P37" si="47">SUM(Q36:S36)</f>
        <v>0</v>
      </c>
      <c r="Q36" s="21"/>
      <c r="R36" s="21"/>
      <c r="S36" s="21"/>
    </row>
    <row r="37" spans="1:21" ht="71.45" customHeight="1" x14ac:dyDescent="0.25">
      <c r="A37" s="12"/>
      <c r="B37" s="37" t="s">
        <v>82</v>
      </c>
      <c r="C37" s="38" t="s">
        <v>83</v>
      </c>
      <c r="D37" s="21">
        <f t="shared" si="44"/>
        <v>0</v>
      </c>
      <c r="E37" s="21"/>
      <c r="F37" s="21"/>
      <c r="G37" s="21"/>
      <c r="H37" s="21">
        <f t="shared" si="45"/>
        <v>134</v>
      </c>
      <c r="I37" s="21">
        <v>134</v>
      </c>
      <c r="J37" s="21"/>
      <c r="K37" s="21"/>
      <c r="L37" s="21">
        <f t="shared" si="46"/>
        <v>147.4</v>
      </c>
      <c r="M37" s="21">
        <v>147.4</v>
      </c>
      <c r="N37" s="21"/>
      <c r="O37" s="21"/>
      <c r="P37" s="21">
        <f t="shared" si="47"/>
        <v>0</v>
      </c>
      <c r="Q37" s="21"/>
      <c r="R37" s="21"/>
      <c r="S37" s="21"/>
    </row>
    <row r="38" spans="1:21" ht="45" customHeight="1" x14ac:dyDescent="0.25">
      <c r="A38" s="20" t="s">
        <v>26</v>
      </c>
      <c r="B38" s="22">
        <v>4</v>
      </c>
      <c r="C38" s="22" t="s">
        <v>27</v>
      </c>
      <c r="D38" s="23">
        <f>SUM(E38:G38)</f>
        <v>0</v>
      </c>
      <c r="E38" s="23">
        <f>SUM(E40:E42)</f>
        <v>0</v>
      </c>
      <c r="F38" s="23">
        <f t="shared" ref="F38:G38" si="48">SUM(F40:F42)</f>
        <v>0</v>
      </c>
      <c r="G38" s="23">
        <f t="shared" si="48"/>
        <v>0</v>
      </c>
      <c r="H38" s="23">
        <f>SUM(I38:K38)</f>
        <v>2178.0000000000009</v>
      </c>
      <c r="I38" s="23">
        <f>SUM(I40:I42)</f>
        <v>2178.0000000000009</v>
      </c>
      <c r="J38" s="23">
        <f t="shared" ref="J38:K38" si="49">SUM(J40:J42)</f>
        <v>0</v>
      </c>
      <c r="K38" s="23">
        <f t="shared" si="49"/>
        <v>0</v>
      </c>
      <c r="L38" s="23">
        <f>SUM(M38:O38)</f>
        <v>2395.8000000000006</v>
      </c>
      <c r="M38" s="23">
        <f>SUM(M40:M42)</f>
        <v>2395.8000000000006</v>
      </c>
      <c r="N38" s="23">
        <f t="shared" ref="N38:O38" si="50">SUM(N40:N42)</f>
        <v>0</v>
      </c>
      <c r="O38" s="23">
        <f t="shared" si="50"/>
        <v>0</v>
      </c>
      <c r="P38" s="23">
        <f>SUM(Q38:S38)</f>
        <v>0</v>
      </c>
      <c r="Q38" s="23">
        <f>SUM(Q40:Q42)</f>
        <v>0</v>
      </c>
      <c r="R38" s="23">
        <f t="shared" ref="R38:S38" si="51">SUM(R40:R42)</f>
        <v>0</v>
      </c>
      <c r="S38" s="23">
        <f t="shared" si="51"/>
        <v>0</v>
      </c>
    </row>
    <row r="39" spans="1:21" ht="20.45" customHeight="1" x14ac:dyDescent="0.25">
      <c r="A39" s="12"/>
      <c r="B39" s="4"/>
      <c r="C39" s="9" t="s">
        <v>16</v>
      </c>
      <c r="D39" s="32">
        <f t="shared" ref="D39:D41" si="52">SUM(E39:G39)</f>
        <v>0</v>
      </c>
      <c r="E39" s="32"/>
      <c r="F39" s="32"/>
      <c r="G39" s="32"/>
      <c r="H39" s="32">
        <f t="shared" ref="H39:H41" si="53">SUM(I39:K39)</f>
        <v>2</v>
      </c>
      <c r="I39" s="32">
        <v>2</v>
      </c>
      <c r="J39" s="32"/>
      <c r="K39" s="32"/>
      <c r="L39" s="32">
        <f t="shared" ref="L39:L41" si="54">SUM(M39:O39)</f>
        <v>2</v>
      </c>
      <c r="M39" s="32">
        <v>2</v>
      </c>
      <c r="N39" s="32"/>
      <c r="O39" s="32"/>
      <c r="P39" s="32">
        <f t="shared" ref="P39:P41" si="55">SUM(Q39:S39)</f>
        <v>0</v>
      </c>
      <c r="Q39" s="32"/>
      <c r="R39" s="17"/>
      <c r="S39" s="17"/>
    </row>
    <row r="40" spans="1:21" ht="36" customHeight="1" x14ac:dyDescent="0.25">
      <c r="A40" s="12"/>
      <c r="B40" s="4" t="s">
        <v>84</v>
      </c>
      <c r="C40" s="9" t="s">
        <v>85</v>
      </c>
      <c r="D40" s="17">
        <f t="shared" si="52"/>
        <v>0</v>
      </c>
      <c r="E40" s="17"/>
      <c r="F40" s="17"/>
      <c r="G40" s="17"/>
      <c r="H40" s="17">
        <f t="shared" si="53"/>
        <v>1905.7500000000005</v>
      </c>
      <c r="I40" s="17">
        <v>1905.7500000000005</v>
      </c>
      <c r="J40" s="17"/>
      <c r="K40" s="17"/>
      <c r="L40" s="17">
        <f t="shared" si="54"/>
        <v>2096.3250000000007</v>
      </c>
      <c r="M40" s="17">
        <v>2096.3250000000007</v>
      </c>
      <c r="N40" s="17"/>
      <c r="O40" s="17"/>
      <c r="P40" s="17">
        <f t="shared" si="55"/>
        <v>0</v>
      </c>
      <c r="Q40" s="17"/>
      <c r="R40" s="17"/>
      <c r="S40" s="17"/>
    </row>
    <row r="41" spans="1:21" ht="64.900000000000006" customHeight="1" x14ac:dyDescent="0.25">
      <c r="A41" s="12"/>
      <c r="B41" s="4" t="s">
        <v>86</v>
      </c>
      <c r="C41" s="9" t="s">
        <v>87</v>
      </c>
      <c r="D41" s="17">
        <f t="shared" si="52"/>
        <v>0</v>
      </c>
      <c r="E41" s="17"/>
      <c r="F41" s="17"/>
      <c r="G41" s="17"/>
      <c r="H41" s="17">
        <f t="shared" si="53"/>
        <v>205.70000000000005</v>
      </c>
      <c r="I41" s="17">
        <v>205.70000000000005</v>
      </c>
      <c r="J41" s="17"/>
      <c r="K41" s="17"/>
      <c r="L41" s="17">
        <f t="shared" si="54"/>
        <v>226.27000000000007</v>
      </c>
      <c r="M41" s="17">
        <v>226.27000000000007</v>
      </c>
      <c r="N41" s="17"/>
      <c r="O41" s="17"/>
      <c r="P41" s="17">
        <f t="shared" si="55"/>
        <v>0</v>
      </c>
      <c r="Q41" s="17"/>
      <c r="R41" s="17"/>
      <c r="S41" s="17"/>
    </row>
    <row r="42" spans="1:21" ht="93" customHeight="1" x14ac:dyDescent="0.25">
      <c r="A42" s="12"/>
      <c r="B42" s="4" t="s">
        <v>88</v>
      </c>
      <c r="C42" s="9" t="s">
        <v>89</v>
      </c>
      <c r="D42" s="17">
        <f t="shared" ref="D42:D47" si="56">SUM(E42:G42)</f>
        <v>0</v>
      </c>
      <c r="E42" s="17"/>
      <c r="F42" s="17"/>
      <c r="G42" s="17"/>
      <c r="H42" s="17">
        <f>SUM(I42:K42)</f>
        <v>66.550000000000011</v>
      </c>
      <c r="I42" s="17">
        <v>66.550000000000011</v>
      </c>
      <c r="J42" s="17"/>
      <c r="K42" s="17"/>
      <c r="L42" s="17">
        <f>SUM(M42:O42)</f>
        <v>73.205000000000013</v>
      </c>
      <c r="M42" s="17">
        <v>73.205000000000013</v>
      </c>
      <c r="N42" s="17"/>
      <c r="O42" s="17"/>
      <c r="P42" s="17">
        <f>SUM(Q42:S42)</f>
        <v>0</v>
      </c>
      <c r="Q42" s="17"/>
      <c r="R42" s="17"/>
      <c r="S42" s="17"/>
    </row>
    <row r="43" spans="1:21" ht="72" customHeight="1" x14ac:dyDescent="0.25">
      <c r="A43" s="20" t="s">
        <v>28</v>
      </c>
      <c r="B43" s="22">
        <v>5</v>
      </c>
      <c r="C43" s="36" t="s">
        <v>125</v>
      </c>
      <c r="D43" s="23">
        <f t="shared" si="56"/>
        <v>0</v>
      </c>
      <c r="E43" s="23">
        <f>SUM(E45:E46)</f>
        <v>0</v>
      </c>
      <c r="F43" s="23">
        <f t="shared" ref="F43:G43" si="57">SUM(F45:F46)</f>
        <v>0</v>
      </c>
      <c r="G43" s="23">
        <f t="shared" si="57"/>
        <v>0</v>
      </c>
      <c r="H43" s="23">
        <f>SUM(I43:K43)</f>
        <v>270</v>
      </c>
      <c r="I43" s="23">
        <f>SUM(I45:I46)</f>
        <v>270</v>
      </c>
      <c r="J43" s="23">
        <f t="shared" ref="J43:K43" si="58">SUM(J45:J46)</f>
        <v>0</v>
      </c>
      <c r="K43" s="23">
        <f t="shared" si="58"/>
        <v>0</v>
      </c>
      <c r="L43" s="23">
        <f>SUM(M43:O43)</f>
        <v>297.00000000000006</v>
      </c>
      <c r="M43" s="23">
        <f>SUM(M45:M46)</f>
        <v>297.00000000000006</v>
      </c>
      <c r="N43" s="23">
        <f t="shared" ref="N43:O43" si="59">SUM(N45:N46)</f>
        <v>0</v>
      </c>
      <c r="O43" s="23">
        <f t="shared" si="59"/>
        <v>0</v>
      </c>
      <c r="P43" s="23">
        <f>SUM(Q43:S43)</f>
        <v>0</v>
      </c>
      <c r="Q43" s="23">
        <f>SUM(Q45:Q46)</f>
        <v>0</v>
      </c>
      <c r="R43" s="23">
        <f t="shared" ref="R43:S43" si="60">SUM(R45:R46)</f>
        <v>0</v>
      </c>
      <c r="S43" s="23">
        <f t="shared" si="60"/>
        <v>0</v>
      </c>
    </row>
    <row r="44" spans="1:21" ht="22.15" customHeight="1" x14ac:dyDescent="0.25">
      <c r="A44" s="12"/>
      <c r="B44" s="4"/>
      <c r="C44" s="9" t="s">
        <v>16</v>
      </c>
      <c r="D44" s="32">
        <f t="shared" si="56"/>
        <v>5</v>
      </c>
      <c r="E44" s="32">
        <v>5</v>
      </c>
      <c r="F44" s="32"/>
      <c r="G44" s="32"/>
      <c r="H44" s="32">
        <f>SUM(I44:K44)</f>
        <v>5</v>
      </c>
      <c r="I44" s="32">
        <v>5</v>
      </c>
      <c r="J44" s="32"/>
      <c r="K44" s="32"/>
      <c r="L44" s="32">
        <f>SUM(M44:O44)</f>
        <v>5</v>
      </c>
      <c r="M44" s="32">
        <v>5</v>
      </c>
      <c r="N44" s="32"/>
      <c r="O44" s="32"/>
      <c r="P44" s="32">
        <f>SUM(Q44:S44)</f>
        <v>5</v>
      </c>
      <c r="Q44" s="32">
        <v>5</v>
      </c>
      <c r="R44" s="17"/>
      <c r="S44" s="17"/>
    </row>
    <row r="45" spans="1:21" ht="54" customHeight="1" x14ac:dyDescent="0.25">
      <c r="A45" s="12"/>
      <c r="B45" s="4" t="s">
        <v>129</v>
      </c>
      <c r="C45" s="9" t="s">
        <v>120</v>
      </c>
      <c r="D45" s="17">
        <f t="shared" si="56"/>
        <v>0</v>
      </c>
      <c r="E45" s="17"/>
      <c r="F45" s="17"/>
      <c r="G45" s="17"/>
      <c r="H45" s="17">
        <f t="shared" ref="H45:H46" si="61">SUM(I45:K45)</f>
        <v>180</v>
      </c>
      <c r="I45" s="17">
        <v>180</v>
      </c>
      <c r="J45" s="17"/>
      <c r="K45" s="17"/>
      <c r="L45" s="17">
        <f t="shared" ref="L45:L46" si="62">SUM(M45:O45)</f>
        <v>198.00000000000003</v>
      </c>
      <c r="M45" s="17">
        <v>198.00000000000003</v>
      </c>
      <c r="N45" s="17"/>
      <c r="O45" s="17"/>
      <c r="P45" s="17">
        <f t="shared" ref="P45:P46" si="63">SUM(Q45:S45)</f>
        <v>0</v>
      </c>
      <c r="Q45" s="17"/>
      <c r="R45" s="17"/>
      <c r="S45" s="17"/>
    </row>
    <row r="46" spans="1:21" ht="55.15" customHeight="1" x14ac:dyDescent="0.25">
      <c r="A46" s="12"/>
      <c r="B46" s="4" t="s">
        <v>130</v>
      </c>
      <c r="C46" s="9" t="s">
        <v>121</v>
      </c>
      <c r="D46" s="17">
        <f t="shared" si="56"/>
        <v>0</v>
      </c>
      <c r="E46" s="17"/>
      <c r="F46" s="17"/>
      <c r="G46" s="17"/>
      <c r="H46" s="17">
        <f t="shared" si="61"/>
        <v>90</v>
      </c>
      <c r="I46" s="17">
        <v>90</v>
      </c>
      <c r="J46" s="17"/>
      <c r="K46" s="17"/>
      <c r="L46" s="17">
        <f t="shared" si="62"/>
        <v>99.000000000000014</v>
      </c>
      <c r="M46" s="17">
        <v>99.000000000000014</v>
      </c>
      <c r="N46" s="17"/>
      <c r="O46" s="17"/>
      <c r="P46" s="17">
        <f t="shared" si="63"/>
        <v>0</v>
      </c>
      <c r="Q46" s="17"/>
      <c r="R46" s="17"/>
      <c r="S46" s="17"/>
    </row>
    <row r="47" spans="1:21" ht="33" hidden="1" customHeight="1" x14ac:dyDescent="0.25">
      <c r="A47" s="22" t="s">
        <v>29</v>
      </c>
      <c r="B47" s="22">
        <v>6</v>
      </c>
      <c r="C47" s="22" t="s">
        <v>30</v>
      </c>
      <c r="D47" s="23">
        <f t="shared" si="56"/>
        <v>0</v>
      </c>
      <c r="E47" s="23">
        <f>SUM(E49:E50)</f>
        <v>0</v>
      </c>
      <c r="F47" s="23">
        <f t="shared" ref="F47:G47" si="64">SUM(F49:F50)</f>
        <v>0</v>
      </c>
      <c r="G47" s="23">
        <f t="shared" si="64"/>
        <v>0</v>
      </c>
      <c r="H47" s="23">
        <f>SUM(I47:K47)</f>
        <v>0</v>
      </c>
      <c r="I47" s="23">
        <f>SUM(I49:I50)</f>
        <v>0</v>
      </c>
      <c r="J47" s="23">
        <f t="shared" ref="J47:K47" si="65">SUM(J49:J50)</f>
        <v>0</v>
      </c>
      <c r="K47" s="23">
        <f t="shared" si="65"/>
        <v>0</v>
      </c>
      <c r="L47" s="23">
        <f>SUM(M47:O47)</f>
        <v>0</v>
      </c>
      <c r="M47" s="23">
        <f>SUM(M49:M50)</f>
        <v>0</v>
      </c>
      <c r="N47" s="23">
        <f t="shared" ref="N47:O47" si="66">SUM(N49:N50)</f>
        <v>0</v>
      </c>
      <c r="O47" s="23">
        <f t="shared" si="66"/>
        <v>0</v>
      </c>
      <c r="P47" s="23">
        <f>SUM(Q47:S47)</f>
        <v>0</v>
      </c>
      <c r="Q47" s="23">
        <f>SUM(Q49:Q50)</f>
        <v>0</v>
      </c>
      <c r="R47" s="23">
        <f t="shared" ref="R47:S47" si="67">SUM(R49:R50)</f>
        <v>0</v>
      </c>
      <c r="S47" s="23">
        <f t="shared" si="67"/>
        <v>0</v>
      </c>
      <c r="U47">
        <v>1405.6</v>
      </c>
    </row>
    <row r="48" spans="1:21" ht="37.9" hidden="1" customHeight="1" x14ac:dyDescent="0.25">
      <c r="B48" s="4"/>
      <c r="C48" s="9" t="s">
        <v>16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21" ht="37.9" hidden="1" customHeight="1" x14ac:dyDescent="0.25">
      <c r="A49" s="12"/>
      <c r="B49" s="4"/>
      <c r="C49" s="9" t="s">
        <v>31</v>
      </c>
      <c r="D49" s="17">
        <f t="shared" ref="D49:D50" si="68">SUM(E49:G49)</f>
        <v>0</v>
      </c>
      <c r="E49" s="17"/>
      <c r="F49" s="17"/>
      <c r="G49" s="17"/>
      <c r="H49" s="17">
        <f t="shared" ref="H49:H50" si="69">SUM(I49:K49)</f>
        <v>0</v>
      </c>
      <c r="I49" s="17"/>
      <c r="J49" s="17"/>
      <c r="K49" s="17"/>
      <c r="L49" s="17">
        <f t="shared" ref="L49:L50" si="70">SUM(M49:O49)</f>
        <v>0</v>
      </c>
      <c r="M49" s="17"/>
      <c r="N49" s="17"/>
      <c r="O49" s="17"/>
      <c r="P49" s="17">
        <f t="shared" ref="P49:P50" si="71">SUM(Q49:S49)</f>
        <v>0</v>
      </c>
      <c r="Q49" s="17">
        <f>M49*1.1</f>
        <v>0</v>
      </c>
      <c r="R49" s="17"/>
      <c r="S49" s="17"/>
    </row>
    <row r="50" spans="1:21" ht="38.450000000000003" hidden="1" customHeight="1" x14ac:dyDescent="0.25">
      <c r="A50" s="12"/>
      <c r="B50" s="4"/>
      <c r="C50" s="9" t="s">
        <v>32</v>
      </c>
      <c r="D50" s="17">
        <f t="shared" si="68"/>
        <v>0</v>
      </c>
      <c r="E50" s="17"/>
      <c r="F50" s="17"/>
      <c r="G50" s="17"/>
      <c r="H50" s="17">
        <f t="shared" si="69"/>
        <v>0</v>
      </c>
      <c r="I50" s="17"/>
      <c r="J50" s="17"/>
      <c r="K50" s="17"/>
      <c r="L50" s="17">
        <f t="shared" si="70"/>
        <v>0</v>
      </c>
      <c r="M50" s="17"/>
      <c r="N50" s="17"/>
      <c r="O50" s="17"/>
      <c r="P50" s="17">
        <f t="shared" si="71"/>
        <v>0</v>
      </c>
      <c r="Q50" s="17">
        <f>M50*1.1</f>
        <v>0</v>
      </c>
      <c r="R50" s="17"/>
      <c r="S50" s="17"/>
    </row>
    <row r="51" spans="1:21" ht="70.150000000000006" customHeight="1" x14ac:dyDescent="0.25">
      <c r="A51" s="20" t="s">
        <v>33</v>
      </c>
      <c r="B51" s="25">
        <v>7</v>
      </c>
      <c r="C51" s="20" t="s">
        <v>30</v>
      </c>
      <c r="D51" s="23">
        <f>SUM(E51:G51)</f>
        <v>0</v>
      </c>
      <c r="E51" s="23">
        <f>SUM(E53:E60)</f>
        <v>0</v>
      </c>
      <c r="F51" s="23">
        <f t="shared" ref="F51:G51" si="72">SUM(F53:F60)</f>
        <v>0</v>
      </c>
      <c r="G51" s="23">
        <f t="shared" si="72"/>
        <v>0</v>
      </c>
      <c r="H51" s="23">
        <f>SUM(I51:K51)</f>
        <v>5148.633499999999</v>
      </c>
      <c r="I51" s="23">
        <f>SUM(I53:I60)</f>
        <v>5148.633499999999</v>
      </c>
      <c r="J51" s="23">
        <f t="shared" ref="J51:K51" si="73">SUM(J53:J60)</f>
        <v>0</v>
      </c>
      <c r="K51" s="23">
        <f t="shared" si="73"/>
        <v>0</v>
      </c>
      <c r="L51" s="23">
        <f>SUM(M51:O51)</f>
        <v>5663.4968500000014</v>
      </c>
      <c r="M51" s="23">
        <f>SUM(M53:M60)</f>
        <v>5663.4968500000014</v>
      </c>
      <c r="N51" s="23">
        <f t="shared" ref="N51:O51" si="74">SUM(N53:N60)</f>
        <v>0</v>
      </c>
      <c r="O51" s="23">
        <f t="shared" si="74"/>
        <v>0</v>
      </c>
      <c r="P51" s="23">
        <f>SUM(Q51:S51)</f>
        <v>0</v>
      </c>
      <c r="Q51" s="23">
        <f>SUM(Q53:Q60)</f>
        <v>0</v>
      </c>
      <c r="R51" s="23">
        <f t="shared" ref="R51:S51" si="75">SUM(R53:R60)</f>
        <v>0</v>
      </c>
      <c r="S51" s="23">
        <f t="shared" si="75"/>
        <v>0</v>
      </c>
    </row>
    <row r="52" spans="1:21" ht="23.45" customHeight="1" x14ac:dyDescent="0.25">
      <c r="B52" s="37"/>
      <c r="C52" s="38" t="s">
        <v>16</v>
      </c>
      <c r="D52" s="39">
        <f t="shared" ref="D52:D60" si="76">SUM(E52:G52)</f>
        <v>0</v>
      </c>
      <c r="E52" s="39"/>
      <c r="F52" s="21"/>
      <c r="G52" s="21"/>
      <c r="H52" s="39">
        <f t="shared" ref="H52:H60" si="77">SUM(I52:K52)</f>
        <v>31</v>
      </c>
      <c r="I52" s="39">
        <v>31</v>
      </c>
      <c r="J52" s="21"/>
      <c r="K52" s="21"/>
      <c r="L52" s="39">
        <f t="shared" ref="L52:L60" si="78">SUM(M52:O52)</f>
        <v>31</v>
      </c>
      <c r="M52" s="39">
        <v>31</v>
      </c>
      <c r="N52" s="21"/>
      <c r="O52" s="21"/>
      <c r="P52" s="39">
        <f t="shared" ref="P52:P60" si="79">SUM(Q52:S52)</f>
        <v>0</v>
      </c>
      <c r="Q52" s="39"/>
      <c r="R52" s="21"/>
      <c r="S52" s="21"/>
    </row>
    <row r="53" spans="1:21" ht="37.15" customHeight="1" x14ac:dyDescent="0.25">
      <c r="A53" s="12"/>
      <c r="B53" s="37" t="s">
        <v>140</v>
      </c>
      <c r="C53" s="38" t="s">
        <v>91</v>
      </c>
      <c r="D53" s="21">
        <f t="shared" si="76"/>
        <v>0</v>
      </c>
      <c r="E53" s="21"/>
      <c r="F53" s="21"/>
      <c r="G53" s="21"/>
      <c r="H53" s="21">
        <f t="shared" si="77"/>
        <v>1718.3215</v>
      </c>
      <c r="I53" s="21">
        <v>1718.3215</v>
      </c>
      <c r="J53" s="21"/>
      <c r="K53" s="21"/>
      <c r="L53" s="21">
        <f t="shared" si="78"/>
        <v>1890.1536500000002</v>
      </c>
      <c r="M53" s="21">
        <v>1890.1536500000002</v>
      </c>
      <c r="N53" s="21"/>
      <c r="O53" s="21"/>
      <c r="P53" s="21">
        <f t="shared" si="79"/>
        <v>0</v>
      </c>
      <c r="Q53" s="21"/>
      <c r="R53" s="21"/>
      <c r="S53" s="21"/>
    </row>
    <row r="54" spans="1:21" ht="33.6" customHeight="1" x14ac:dyDescent="0.25">
      <c r="A54" s="12"/>
      <c r="B54" s="37" t="s">
        <v>90</v>
      </c>
      <c r="C54" s="38" t="s">
        <v>93</v>
      </c>
      <c r="D54" s="21">
        <f t="shared" si="76"/>
        <v>0</v>
      </c>
      <c r="E54" s="21"/>
      <c r="F54" s="21"/>
      <c r="G54" s="21"/>
      <c r="H54" s="21">
        <f t="shared" si="77"/>
        <v>65.147499999999994</v>
      </c>
      <c r="I54" s="21">
        <v>65.147499999999994</v>
      </c>
      <c r="J54" s="21"/>
      <c r="K54" s="21"/>
      <c r="L54" s="21">
        <f t="shared" si="78"/>
        <v>71.66225</v>
      </c>
      <c r="M54" s="21">
        <v>71.66225</v>
      </c>
      <c r="N54" s="21"/>
      <c r="O54" s="21"/>
      <c r="P54" s="21">
        <f t="shared" si="79"/>
        <v>0</v>
      </c>
      <c r="Q54" s="21"/>
      <c r="R54" s="21"/>
      <c r="S54" s="21"/>
    </row>
    <row r="55" spans="1:21" ht="37.9" customHeight="1" x14ac:dyDescent="0.25">
      <c r="A55" s="12"/>
      <c r="B55" s="37" t="s">
        <v>141</v>
      </c>
      <c r="C55" s="38" t="s">
        <v>122</v>
      </c>
      <c r="D55" s="21">
        <f t="shared" si="76"/>
        <v>0</v>
      </c>
      <c r="E55" s="21"/>
      <c r="F55" s="21"/>
      <c r="G55" s="21"/>
      <c r="H55" s="21">
        <f t="shared" si="77"/>
        <v>453.07124999999996</v>
      </c>
      <c r="I55" s="21">
        <v>453.07124999999996</v>
      </c>
      <c r="J55" s="21"/>
      <c r="K55" s="21"/>
      <c r="L55" s="21">
        <f t="shared" si="78"/>
        <v>498.37837500000001</v>
      </c>
      <c r="M55" s="21">
        <v>498.37837500000001</v>
      </c>
      <c r="N55" s="21"/>
      <c r="O55" s="21"/>
      <c r="P55" s="21">
        <f t="shared" si="79"/>
        <v>0</v>
      </c>
      <c r="Q55" s="21"/>
      <c r="R55" s="21"/>
      <c r="S55" s="21"/>
    </row>
    <row r="56" spans="1:21" ht="67.150000000000006" customHeight="1" x14ac:dyDescent="0.25">
      <c r="A56" s="12"/>
      <c r="B56" s="37" t="s">
        <v>142</v>
      </c>
      <c r="C56" s="38" t="s">
        <v>123</v>
      </c>
      <c r="D56" s="21">
        <f t="shared" si="76"/>
        <v>0</v>
      </c>
      <c r="E56" s="21"/>
      <c r="F56" s="21"/>
      <c r="G56" s="21"/>
      <c r="H56" s="21">
        <f t="shared" si="77"/>
        <v>485.64499999999998</v>
      </c>
      <c r="I56" s="21">
        <v>485.64499999999998</v>
      </c>
      <c r="J56" s="21"/>
      <c r="K56" s="21"/>
      <c r="L56" s="21">
        <f t="shared" si="78"/>
        <v>534.20950000000005</v>
      </c>
      <c r="M56" s="21">
        <v>534.20950000000005</v>
      </c>
      <c r="N56" s="21"/>
      <c r="O56" s="21"/>
      <c r="P56" s="21">
        <f t="shared" si="79"/>
        <v>0</v>
      </c>
      <c r="Q56" s="21"/>
      <c r="R56" s="21"/>
      <c r="S56" s="21"/>
    </row>
    <row r="57" spans="1:21" s="30" customFormat="1" ht="42.6" customHeight="1" x14ac:dyDescent="0.25">
      <c r="A57" s="29"/>
      <c r="B57" s="37" t="s">
        <v>92</v>
      </c>
      <c r="C57" s="40" t="s">
        <v>124</v>
      </c>
      <c r="D57" s="41">
        <f t="shared" si="76"/>
        <v>0</v>
      </c>
      <c r="E57" s="41"/>
      <c r="F57" s="41"/>
      <c r="G57" s="41"/>
      <c r="H57" s="41">
        <f t="shared" si="77"/>
        <v>1969.2312499999998</v>
      </c>
      <c r="I57" s="41">
        <v>1969.2312499999998</v>
      </c>
      <c r="J57" s="41"/>
      <c r="K57" s="41"/>
      <c r="L57" s="41">
        <f t="shared" si="78"/>
        <v>2166.1543750000001</v>
      </c>
      <c r="M57" s="41">
        <v>2166.1543750000001</v>
      </c>
      <c r="N57" s="41"/>
      <c r="O57" s="41"/>
      <c r="P57" s="41">
        <f t="shared" si="79"/>
        <v>0</v>
      </c>
      <c r="Q57" s="41"/>
      <c r="R57" s="41"/>
      <c r="S57" s="41"/>
    </row>
    <row r="58" spans="1:21" s="30" customFormat="1" ht="38.450000000000003" customHeight="1" x14ac:dyDescent="0.25">
      <c r="A58" s="29"/>
      <c r="B58" s="37" t="s">
        <v>94</v>
      </c>
      <c r="C58" s="40" t="s">
        <v>96</v>
      </c>
      <c r="D58" s="41">
        <f t="shared" si="76"/>
        <v>0</v>
      </c>
      <c r="E58" s="41"/>
      <c r="F58" s="41"/>
      <c r="G58" s="41"/>
      <c r="H58" s="41">
        <f t="shared" si="77"/>
        <v>106.60499999999999</v>
      </c>
      <c r="I58" s="41">
        <v>106.60499999999999</v>
      </c>
      <c r="J58" s="41"/>
      <c r="K58" s="41"/>
      <c r="L58" s="41">
        <f t="shared" si="78"/>
        <v>117.2655</v>
      </c>
      <c r="M58" s="41">
        <v>117.2655</v>
      </c>
      <c r="N58" s="41"/>
      <c r="O58" s="41"/>
      <c r="P58" s="41">
        <f t="shared" si="79"/>
        <v>0</v>
      </c>
      <c r="Q58" s="41"/>
      <c r="R58" s="41"/>
      <c r="S58" s="41"/>
    </row>
    <row r="59" spans="1:21" s="30" customFormat="1" ht="51" customHeight="1" x14ac:dyDescent="0.25">
      <c r="A59" s="29"/>
      <c r="B59" s="37" t="s">
        <v>95</v>
      </c>
      <c r="C59" s="40" t="s">
        <v>97</v>
      </c>
      <c r="D59" s="41">
        <f t="shared" si="76"/>
        <v>0</v>
      </c>
      <c r="E59" s="41"/>
      <c r="F59" s="41"/>
      <c r="G59" s="41"/>
      <c r="H59" s="41">
        <f t="shared" si="77"/>
        <v>350.61199999999997</v>
      </c>
      <c r="I59" s="41">
        <v>350.61199999999997</v>
      </c>
      <c r="J59" s="41"/>
      <c r="K59" s="41"/>
      <c r="L59" s="41">
        <f t="shared" si="78"/>
        <v>385.67320000000001</v>
      </c>
      <c r="M59" s="41">
        <v>385.67320000000001</v>
      </c>
      <c r="N59" s="41"/>
      <c r="O59" s="41"/>
      <c r="P59" s="41">
        <f t="shared" si="79"/>
        <v>0</v>
      </c>
      <c r="Q59" s="41"/>
      <c r="R59" s="41"/>
      <c r="S59" s="41"/>
    </row>
    <row r="60" spans="1:21" ht="123" hidden="1" customHeight="1" x14ac:dyDescent="0.25">
      <c r="A60" s="12"/>
      <c r="B60" s="4"/>
      <c r="C60" s="9"/>
      <c r="D60" s="17">
        <f t="shared" si="76"/>
        <v>0</v>
      </c>
      <c r="E60" s="17"/>
      <c r="F60" s="17"/>
      <c r="G60" s="17"/>
      <c r="H60" s="17">
        <f t="shared" si="77"/>
        <v>0</v>
      </c>
      <c r="I60" s="17"/>
      <c r="J60" s="17"/>
      <c r="K60" s="17"/>
      <c r="L60" s="17">
        <f t="shared" si="78"/>
        <v>0</v>
      </c>
      <c r="M60" s="17"/>
      <c r="N60" s="17"/>
      <c r="O60" s="17"/>
      <c r="P60" s="17">
        <f t="shared" si="79"/>
        <v>0</v>
      </c>
      <c r="Q60" s="17">
        <f>M60*1.1</f>
        <v>0</v>
      </c>
      <c r="R60" s="17"/>
      <c r="S60" s="17"/>
    </row>
    <row r="61" spans="1:21" ht="28.9" hidden="1" customHeight="1" x14ac:dyDescent="0.25">
      <c r="A61" s="20" t="s">
        <v>34</v>
      </c>
      <c r="B61" s="22">
        <v>8</v>
      </c>
      <c r="C61" s="22" t="s">
        <v>35</v>
      </c>
      <c r="D61" s="23">
        <f>SUM(E61:G61)</f>
        <v>0</v>
      </c>
      <c r="E61" s="23">
        <f>SUM(E63)</f>
        <v>0</v>
      </c>
      <c r="F61" s="23">
        <f t="shared" ref="F61:G61" si="80">SUM(F63)</f>
        <v>0</v>
      </c>
      <c r="G61" s="23">
        <f t="shared" si="80"/>
        <v>0</v>
      </c>
      <c r="H61" s="23">
        <f>SUM(I61:K61)</f>
        <v>0</v>
      </c>
      <c r="I61" s="23">
        <f>SUM(I63)</f>
        <v>0</v>
      </c>
      <c r="J61" s="23">
        <f t="shared" ref="J61:K61" si="81">SUM(J63)</f>
        <v>0</v>
      </c>
      <c r="K61" s="23">
        <f t="shared" si="81"/>
        <v>0</v>
      </c>
      <c r="L61" s="23">
        <f>SUM(M61:O61)</f>
        <v>0</v>
      </c>
      <c r="M61" s="23">
        <f>SUM(M63)</f>
        <v>0</v>
      </c>
      <c r="N61" s="23">
        <f t="shared" ref="N61:O61" si="82">SUM(N63)</f>
        <v>0</v>
      </c>
      <c r="O61" s="23">
        <f t="shared" si="82"/>
        <v>0</v>
      </c>
      <c r="P61" s="23">
        <f>SUM(Q61:S61)</f>
        <v>0</v>
      </c>
      <c r="Q61" s="23">
        <f>SUM(Q63)</f>
        <v>0</v>
      </c>
      <c r="R61" s="23">
        <f t="shared" ref="R61:S61" si="83">SUM(R63)</f>
        <v>0</v>
      </c>
      <c r="S61" s="23">
        <f t="shared" si="83"/>
        <v>0</v>
      </c>
      <c r="U61">
        <v>1200</v>
      </c>
    </row>
    <row r="62" spans="1:21" ht="37.9" hidden="1" customHeight="1" x14ac:dyDescent="0.25">
      <c r="A62" s="12"/>
      <c r="B62" s="4"/>
      <c r="C62" s="9" t="s">
        <v>16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21" ht="90.6" hidden="1" customHeight="1" x14ac:dyDescent="0.25">
      <c r="A63" s="12"/>
      <c r="B63" s="4"/>
      <c r="C63" s="9" t="s">
        <v>49</v>
      </c>
      <c r="D63" s="17">
        <f t="shared" ref="D63" si="84">SUM(E63:G63)</f>
        <v>0</v>
      </c>
      <c r="E63" s="17"/>
      <c r="F63" s="17"/>
      <c r="G63" s="17"/>
      <c r="H63" s="17">
        <f t="shared" ref="H63" si="85">SUM(I63:K63)</f>
        <v>0</v>
      </c>
      <c r="I63" s="17"/>
      <c r="J63" s="17"/>
      <c r="K63" s="17"/>
      <c r="L63" s="17">
        <f t="shared" ref="L63" si="86">SUM(M63:O63)</f>
        <v>0</v>
      </c>
      <c r="M63" s="17"/>
      <c r="N63" s="17"/>
      <c r="O63" s="17"/>
      <c r="P63" s="17">
        <f t="shared" ref="P63" si="87">SUM(Q63:S63)</f>
        <v>0</v>
      </c>
      <c r="Q63" s="17">
        <f>M63*1.1</f>
        <v>0</v>
      </c>
      <c r="R63" s="17"/>
      <c r="S63" s="17"/>
    </row>
    <row r="64" spans="1:21" ht="52.9" customHeight="1" x14ac:dyDescent="0.25">
      <c r="A64" s="20" t="s">
        <v>36</v>
      </c>
      <c r="B64" s="22">
        <v>9</v>
      </c>
      <c r="C64" s="24" t="s">
        <v>98</v>
      </c>
      <c r="D64" s="23">
        <f>SUM(E64:G64)</f>
        <v>0</v>
      </c>
      <c r="E64" s="23">
        <f>SUM(E66:E72)</f>
        <v>0</v>
      </c>
      <c r="F64" s="23">
        <f t="shared" ref="F64:G64" si="88">SUM(F66:F72)</f>
        <v>0</v>
      </c>
      <c r="G64" s="23">
        <f t="shared" si="88"/>
        <v>0</v>
      </c>
      <c r="H64" s="23">
        <f>SUM(I64:K64)</f>
        <v>11462.045999999998</v>
      </c>
      <c r="I64" s="23">
        <f>SUM(I66:I72)</f>
        <v>11462.045999999998</v>
      </c>
      <c r="J64" s="23">
        <f t="shared" ref="J64:K64" si="89">SUM(J66:J72)</f>
        <v>0</v>
      </c>
      <c r="K64" s="23">
        <f t="shared" si="89"/>
        <v>0</v>
      </c>
      <c r="L64" s="23">
        <f>SUM(M64:O64)</f>
        <v>12608.250599999999</v>
      </c>
      <c r="M64" s="23">
        <f>SUM(M66:M72)</f>
        <v>12608.250599999999</v>
      </c>
      <c r="N64" s="23">
        <f t="shared" ref="N64:O64" si="90">SUM(N66:N72)</f>
        <v>0</v>
      </c>
      <c r="O64" s="23">
        <f t="shared" si="90"/>
        <v>0</v>
      </c>
      <c r="P64" s="23">
        <f>SUM(Q64:S64)</f>
        <v>0</v>
      </c>
      <c r="Q64" s="23">
        <f>SUM(Q66:Q72)</f>
        <v>0</v>
      </c>
      <c r="R64" s="23">
        <f t="shared" ref="R64:S64" si="91">SUM(R66:R72)</f>
        <v>0</v>
      </c>
      <c r="S64" s="23">
        <f t="shared" si="91"/>
        <v>0</v>
      </c>
    </row>
    <row r="65" spans="1:19" ht="24.6" customHeight="1" x14ac:dyDescent="0.25">
      <c r="B65" s="37"/>
      <c r="C65" s="38" t="s">
        <v>16</v>
      </c>
      <c r="D65" s="39">
        <f t="shared" ref="D65:D72" si="92">SUM(E65:G65)</f>
        <v>0</v>
      </c>
      <c r="E65" s="39"/>
      <c r="F65" s="39"/>
      <c r="G65" s="39"/>
      <c r="H65" s="39">
        <f t="shared" ref="H65:H72" si="93">SUM(I65:K65)</f>
        <v>0</v>
      </c>
      <c r="I65" s="39"/>
      <c r="J65" s="39"/>
      <c r="K65" s="39"/>
      <c r="L65" s="39">
        <f t="shared" ref="L65:L72" si="94">SUM(M65:O65)</f>
        <v>0</v>
      </c>
      <c r="M65" s="39"/>
      <c r="N65" s="39"/>
      <c r="O65" s="39"/>
      <c r="P65" s="39">
        <f t="shared" ref="P65:P72" si="95">SUM(Q65:S65)</f>
        <v>0</v>
      </c>
      <c r="Q65" s="39"/>
      <c r="R65" s="39"/>
      <c r="S65" s="39"/>
    </row>
    <row r="66" spans="1:19" ht="64.150000000000006" customHeight="1" x14ac:dyDescent="0.25">
      <c r="A66" s="12"/>
      <c r="B66" s="37" t="s">
        <v>99</v>
      </c>
      <c r="C66" s="38" t="s">
        <v>114</v>
      </c>
      <c r="D66" s="21">
        <f t="shared" si="92"/>
        <v>0</v>
      </c>
      <c r="E66" s="21"/>
      <c r="F66" s="21"/>
      <c r="G66" s="21"/>
      <c r="H66" s="21">
        <f t="shared" si="93"/>
        <v>3054.8099999999995</v>
      </c>
      <c r="I66" s="21">
        <v>3054.8099999999995</v>
      </c>
      <c r="J66" s="21"/>
      <c r="K66" s="21"/>
      <c r="L66" s="21">
        <f t="shared" si="94"/>
        <v>3360.2909999999997</v>
      </c>
      <c r="M66" s="21">
        <v>3360.2909999999997</v>
      </c>
      <c r="N66" s="21"/>
      <c r="O66" s="21"/>
      <c r="P66" s="21">
        <f t="shared" si="95"/>
        <v>0</v>
      </c>
      <c r="Q66" s="21"/>
      <c r="R66" s="21"/>
      <c r="S66" s="21"/>
    </row>
    <row r="67" spans="1:19" ht="40.15" customHeight="1" x14ac:dyDescent="0.25">
      <c r="A67" s="12"/>
      <c r="B67" s="37" t="s">
        <v>143</v>
      </c>
      <c r="C67" s="38" t="s">
        <v>115</v>
      </c>
      <c r="D67" s="21">
        <f t="shared" si="92"/>
        <v>0</v>
      </c>
      <c r="E67" s="21"/>
      <c r="F67" s="21"/>
      <c r="G67" s="21"/>
      <c r="H67" s="21">
        <f t="shared" si="93"/>
        <v>1679.4599999999998</v>
      </c>
      <c r="I67" s="21">
        <v>1679.4599999999998</v>
      </c>
      <c r="J67" s="21"/>
      <c r="K67" s="21"/>
      <c r="L67" s="21">
        <f t="shared" si="94"/>
        <v>1847.4059999999999</v>
      </c>
      <c r="M67" s="21">
        <v>1847.4059999999999</v>
      </c>
      <c r="N67" s="21"/>
      <c r="O67" s="21"/>
      <c r="P67" s="21">
        <f t="shared" si="95"/>
        <v>0</v>
      </c>
      <c r="Q67" s="21"/>
      <c r="R67" s="21"/>
      <c r="S67" s="21"/>
    </row>
    <row r="68" spans="1:19" ht="37.9" customHeight="1" x14ac:dyDescent="0.25">
      <c r="A68" s="12"/>
      <c r="B68" s="37" t="s">
        <v>144</v>
      </c>
      <c r="C68" s="38" t="s">
        <v>116</v>
      </c>
      <c r="D68" s="21">
        <f t="shared" si="92"/>
        <v>0</v>
      </c>
      <c r="E68" s="21"/>
      <c r="F68" s="21"/>
      <c r="G68" s="21"/>
      <c r="H68" s="21">
        <f t="shared" si="93"/>
        <v>2135.4809999999998</v>
      </c>
      <c r="I68" s="21">
        <v>2135.4809999999998</v>
      </c>
      <c r="J68" s="21"/>
      <c r="K68" s="21"/>
      <c r="L68" s="21">
        <f t="shared" si="94"/>
        <v>2349.0290999999997</v>
      </c>
      <c r="M68" s="21">
        <v>2349.0290999999997</v>
      </c>
      <c r="N68" s="21"/>
      <c r="O68" s="21"/>
      <c r="P68" s="21">
        <f t="shared" si="95"/>
        <v>0</v>
      </c>
      <c r="Q68" s="21"/>
      <c r="R68" s="21"/>
      <c r="S68" s="21"/>
    </row>
    <row r="69" spans="1:19" ht="46.15" customHeight="1" x14ac:dyDescent="0.25">
      <c r="A69" s="12"/>
      <c r="B69" s="37" t="s">
        <v>100</v>
      </c>
      <c r="C69" s="38" t="s">
        <v>117</v>
      </c>
      <c r="D69" s="21">
        <f t="shared" si="92"/>
        <v>0</v>
      </c>
      <c r="E69" s="21"/>
      <c r="F69" s="21"/>
      <c r="G69" s="21"/>
      <c r="H69" s="21">
        <f t="shared" si="93"/>
        <v>1890.9449999999997</v>
      </c>
      <c r="I69" s="21">
        <v>1890.9449999999997</v>
      </c>
      <c r="J69" s="21"/>
      <c r="K69" s="21"/>
      <c r="L69" s="21">
        <f t="shared" si="94"/>
        <v>2080.0394999999999</v>
      </c>
      <c r="M69" s="21">
        <v>2080.0394999999999</v>
      </c>
      <c r="N69" s="21"/>
      <c r="O69" s="21"/>
      <c r="P69" s="21">
        <f t="shared" si="95"/>
        <v>0</v>
      </c>
      <c r="Q69" s="21"/>
      <c r="R69" s="21"/>
      <c r="S69" s="21"/>
    </row>
    <row r="70" spans="1:19" s="30" customFormat="1" ht="34.15" customHeight="1" x14ac:dyDescent="0.25">
      <c r="A70" s="29"/>
      <c r="B70" s="37" t="s">
        <v>101</v>
      </c>
      <c r="C70" s="40" t="s">
        <v>104</v>
      </c>
      <c r="D70" s="41">
        <f t="shared" si="92"/>
        <v>0</v>
      </c>
      <c r="E70" s="41"/>
      <c r="F70" s="41"/>
      <c r="G70" s="41"/>
      <c r="H70" s="41">
        <f t="shared" si="93"/>
        <v>300.14999999999998</v>
      </c>
      <c r="I70" s="41">
        <v>300.14999999999998</v>
      </c>
      <c r="J70" s="41"/>
      <c r="K70" s="41"/>
      <c r="L70" s="41">
        <f t="shared" si="94"/>
        <v>330.16500000000002</v>
      </c>
      <c r="M70" s="41">
        <v>330.16500000000002</v>
      </c>
      <c r="N70" s="41"/>
      <c r="O70" s="41"/>
      <c r="P70" s="41">
        <f t="shared" si="95"/>
        <v>0</v>
      </c>
      <c r="Q70" s="41"/>
      <c r="R70" s="41"/>
      <c r="S70" s="41"/>
    </row>
    <row r="71" spans="1:19" s="30" customFormat="1" ht="34.15" customHeight="1" x14ac:dyDescent="0.25">
      <c r="A71" s="29"/>
      <c r="B71" s="37" t="s">
        <v>102</v>
      </c>
      <c r="C71" s="40" t="s">
        <v>105</v>
      </c>
      <c r="D71" s="41">
        <f t="shared" si="92"/>
        <v>0</v>
      </c>
      <c r="E71" s="41"/>
      <c r="F71" s="41"/>
      <c r="G71" s="41"/>
      <c r="H71" s="41">
        <f t="shared" si="93"/>
        <v>0</v>
      </c>
      <c r="I71" s="41">
        <v>0</v>
      </c>
      <c r="J71" s="41"/>
      <c r="K71" s="41"/>
      <c r="L71" s="41">
        <f t="shared" si="94"/>
        <v>0</v>
      </c>
      <c r="M71" s="41">
        <v>0</v>
      </c>
      <c r="N71" s="41"/>
      <c r="O71" s="41"/>
      <c r="P71" s="41">
        <f t="shared" ref="P71" si="96">SUM(Q71:S71)</f>
        <v>0</v>
      </c>
      <c r="Q71" s="41"/>
      <c r="R71" s="41"/>
      <c r="S71" s="41"/>
    </row>
    <row r="72" spans="1:19" ht="61.15" customHeight="1" x14ac:dyDescent="0.25">
      <c r="A72" s="12"/>
      <c r="B72" s="37" t="s">
        <v>103</v>
      </c>
      <c r="C72" s="38" t="s">
        <v>52</v>
      </c>
      <c r="D72" s="21">
        <f t="shared" si="92"/>
        <v>0</v>
      </c>
      <c r="E72" s="21"/>
      <c r="F72" s="21"/>
      <c r="G72" s="21"/>
      <c r="H72" s="21">
        <f t="shared" si="93"/>
        <v>2401.1999999999998</v>
      </c>
      <c r="I72" s="21">
        <v>2401.1999999999998</v>
      </c>
      <c r="J72" s="21"/>
      <c r="K72" s="21"/>
      <c r="L72" s="21">
        <f t="shared" si="94"/>
        <v>2641.32</v>
      </c>
      <c r="M72" s="21">
        <v>2641.32</v>
      </c>
      <c r="N72" s="21"/>
      <c r="O72" s="21"/>
      <c r="P72" s="21">
        <f t="shared" si="95"/>
        <v>0</v>
      </c>
      <c r="Q72" s="21"/>
      <c r="R72" s="21"/>
      <c r="S72" s="21"/>
    </row>
    <row r="73" spans="1:19" ht="30.6" customHeight="1" x14ac:dyDescent="0.25">
      <c r="A73" s="20" t="s">
        <v>37</v>
      </c>
      <c r="B73" s="22">
        <v>10</v>
      </c>
      <c r="C73" s="22" t="s">
        <v>38</v>
      </c>
      <c r="D73" s="23">
        <f>SUM(E73:G73)</f>
        <v>0</v>
      </c>
      <c r="E73" s="23">
        <f>SUM(E75:E76)</f>
        <v>0</v>
      </c>
      <c r="F73" s="23">
        <f t="shared" ref="F73:G73" si="97">SUM(F75:F76)</f>
        <v>0</v>
      </c>
      <c r="G73" s="23">
        <f t="shared" si="97"/>
        <v>0</v>
      </c>
      <c r="H73" s="23">
        <f>SUM(I73:K73)</f>
        <v>573.54000000000008</v>
      </c>
      <c r="I73" s="23">
        <f>SUM(I75:I76)</f>
        <v>573.54000000000008</v>
      </c>
      <c r="J73" s="23">
        <f t="shared" ref="J73:K73" si="98">SUM(J75:J76)</f>
        <v>0</v>
      </c>
      <c r="K73" s="23">
        <f t="shared" si="98"/>
        <v>0</v>
      </c>
      <c r="L73" s="23">
        <f>SUM(M73:O73)</f>
        <v>693.98340000000019</v>
      </c>
      <c r="M73" s="23">
        <f>SUM(M75:M76)</f>
        <v>693.98340000000019</v>
      </c>
      <c r="N73" s="23">
        <f t="shared" ref="N73:O73" si="99">SUM(N75:N76)</f>
        <v>0</v>
      </c>
      <c r="O73" s="23">
        <f t="shared" si="99"/>
        <v>0</v>
      </c>
      <c r="P73" s="23">
        <f>SUM(Q73:S73)</f>
        <v>0</v>
      </c>
      <c r="Q73" s="23">
        <f>SUM(Q75:Q76)</f>
        <v>0</v>
      </c>
      <c r="R73" s="23">
        <f t="shared" ref="R73:S73" si="100">SUM(R75:R76)</f>
        <v>0</v>
      </c>
      <c r="S73" s="23">
        <f t="shared" si="100"/>
        <v>0</v>
      </c>
    </row>
    <row r="74" spans="1:19" ht="24" customHeight="1" x14ac:dyDescent="0.25">
      <c r="B74" s="4"/>
      <c r="C74" s="9" t="s">
        <v>16</v>
      </c>
      <c r="D74" s="32">
        <f t="shared" ref="D74:D76" si="101">SUM(E74:G74)</f>
        <v>0</v>
      </c>
      <c r="E74" s="32"/>
      <c r="F74" s="32"/>
      <c r="G74" s="32"/>
      <c r="H74" s="32">
        <f t="shared" ref="H74:H76" si="102">SUM(I74:K74)</f>
        <v>0</v>
      </c>
      <c r="I74" s="32"/>
      <c r="J74" s="32"/>
      <c r="K74" s="32"/>
      <c r="L74" s="32">
        <f t="shared" ref="L74:L76" si="103">SUM(M74:O74)</f>
        <v>0</v>
      </c>
      <c r="M74" s="32"/>
      <c r="N74" s="32"/>
      <c r="O74" s="32"/>
      <c r="P74" s="32">
        <f t="shared" ref="P74:P76" si="104">SUM(Q74:S74)</f>
        <v>0</v>
      </c>
      <c r="Q74" s="32"/>
      <c r="R74" s="32"/>
      <c r="S74" s="17"/>
    </row>
    <row r="75" spans="1:19" ht="64.150000000000006" customHeight="1" x14ac:dyDescent="0.25">
      <c r="A75" s="12"/>
      <c r="B75" s="4" t="s">
        <v>138</v>
      </c>
      <c r="C75" s="9" t="s">
        <v>106</v>
      </c>
      <c r="D75" s="17">
        <f t="shared" si="101"/>
        <v>0</v>
      </c>
      <c r="E75" s="17"/>
      <c r="F75" s="17"/>
      <c r="G75" s="17"/>
      <c r="H75" s="17">
        <f t="shared" si="102"/>
        <v>458.59000000000009</v>
      </c>
      <c r="I75" s="17">
        <v>458.59000000000009</v>
      </c>
      <c r="J75" s="17"/>
      <c r="K75" s="17"/>
      <c r="L75" s="17">
        <f t="shared" si="103"/>
        <v>554.89390000000014</v>
      </c>
      <c r="M75" s="17">
        <v>554.89390000000014</v>
      </c>
      <c r="N75" s="17"/>
      <c r="O75" s="17"/>
      <c r="P75" s="17">
        <f t="shared" si="104"/>
        <v>0</v>
      </c>
      <c r="Q75" s="17"/>
      <c r="R75" s="17"/>
      <c r="S75" s="17"/>
    </row>
    <row r="76" spans="1:19" ht="42.6" customHeight="1" x14ac:dyDescent="0.25">
      <c r="A76" s="12"/>
      <c r="B76" s="4" t="s">
        <v>139</v>
      </c>
      <c r="C76" s="9" t="s">
        <v>107</v>
      </c>
      <c r="D76" s="17">
        <f t="shared" si="101"/>
        <v>0</v>
      </c>
      <c r="E76" s="17"/>
      <c r="F76" s="17"/>
      <c r="G76" s="17"/>
      <c r="H76" s="17">
        <f t="shared" si="102"/>
        <v>114.95000000000003</v>
      </c>
      <c r="I76" s="17">
        <v>114.95000000000003</v>
      </c>
      <c r="J76" s="17"/>
      <c r="K76" s="17"/>
      <c r="L76" s="17">
        <f t="shared" si="103"/>
        <v>139.08950000000007</v>
      </c>
      <c r="M76" s="17">
        <v>139.08950000000007</v>
      </c>
      <c r="N76" s="17"/>
      <c r="O76" s="17"/>
      <c r="P76" s="17">
        <f t="shared" si="104"/>
        <v>0</v>
      </c>
      <c r="Q76" s="17"/>
      <c r="R76" s="17"/>
      <c r="S76" s="17"/>
    </row>
    <row r="77" spans="1:19" ht="26.45" customHeight="1" x14ac:dyDescent="0.25">
      <c r="A77" s="20" t="s">
        <v>39</v>
      </c>
      <c r="B77" s="22">
        <v>11</v>
      </c>
      <c r="C77" s="22" t="s">
        <v>40</v>
      </c>
      <c r="D77" s="23">
        <f>SUM(E77:G77)</f>
        <v>0</v>
      </c>
      <c r="E77" s="23">
        <f>SUM(E79:E85)</f>
        <v>0</v>
      </c>
      <c r="F77" s="23">
        <f t="shared" ref="F77:G77" si="105">SUM(F79:F85)</f>
        <v>0</v>
      </c>
      <c r="G77" s="23">
        <f t="shared" si="105"/>
        <v>0</v>
      </c>
      <c r="H77" s="23">
        <f>SUM(I77:K77)</f>
        <v>1476.2000000000003</v>
      </c>
      <c r="I77" s="23">
        <f>SUM(I79:I85)</f>
        <v>1476.2000000000003</v>
      </c>
      <c r="J77" s="23">
        <f t="shared" ref="J77:K77" si="106">SUM(J79:J85)</f>
        <v>0</v>
      </c>
      <c r="K77" s="23">
        <f t="shared" si="106"/>
        <v>0</v>
      </c>
      <c r="L77" s="23">
        <f>SUM(M77:O77)</f>
        <v>1623.8200000000011</v>
      </c>
      <c r="M77" s="23">
        <f>SUM(M79:M85)</f>
        <v>1623.8200000000011</v>
      </c>
      <c r="N77" s="23">
        <f t="shared" ref="N77:O77" si="107">SUM(N79:N85)</f>
        <v>0</v>
      </c>
      <c r="O77" s="23">
        <f t="shared" si="107"/>
        <v>0</v>
      </c>
      <c r="P77" s="23">
        <f>SUM(Q77:S77)</f>
        <v>0</v>
      </c>
      <c r="Q77" s="23">
        <f>SUM(Q79:Q85)</f>
        <v>0</v>
      </c>
      <c r="R77" s="23">
        <f t="shared" ref="R77:S77" si="108">SUM(R79:R85)</f>
        <v>0</v>
      </c>
      <c r="S77" s="23">
        <f t="shared" si="108"/>
        <v>0</v>
      </c>
    </row>
    <row r="78" spans="1:19" ht="25.9" customHeight="1" x14ac:dyDescent="0.25">
      <c r="B78" s="11"/>
      <c r="C78" s="16" t="s">
        <v>16</v>
      </c>
      <c r="D78" s="32">
        <f>SUM(E78:G78)</f>
        <v>0</v>
      </c>
      <c r="E78" s="33"/>
      <c r="F78" s="33"/>
      <c r="G78" s="33"/>
      <c r="H78" s="32">
        <f t="shared" ref="H78:H83" si="109">SUM(I78:K78)</f>
        <v>0</v>
      </c>
      <c r="I78" s="33"/>
      <c r="J78" s="33"/>
      <c r="K78" s="33"/>
      <c r="L78" s="32">
        <f t="shared" ref="L78:L83" si="110">SUM(M78:O78)</f>
        <v>0</v>
      </c>
      <c r="M78" s="33"/>
      <c r="N78" s="33"/>
      <c r="O78" s="33"/>
      <c r="P78" s="32">
        <f t="shared" ref="P78:P80" si="111">SUM(Q78:S78)</f>
        <v>0</v>
      </c>
      <c r="Q78" s="33"/>
      <c r="R78" s="33"/>
      <c r="S78" s="33"/>
    </row>
    <row r="79" spans="1:19" ht="36" customHeight="1" x14ac:dyDescent="0.25">
      <c r="A79" s="12"/>
      <c r="B79" s="4" t="s">
        <v>131</v>
      </c>
      <c r="C79" s="9" t="s">
        <v>41</v>
      </c>
      <c r="D79" s="17">
        <f>SUM(E79:G79)</f>
        <v>0</v>
      </c>
      <c r="E79" s="17"/>
      <c r="F79" s="17"/>
      <c r="G79" s="17"/>
      <c r="H79" s="17">
        <f t="shared" si="109"/>
        <v>968.00000000000023</v>
      </c>
      <c r="I79" s="17">
        <v>968.00000000000023</v>
      </c>
      <c r="J79" s="17"/>
      <c r="K79" s="17"/>
      <c r="L79" s="17">
        <f t="shared" si="110"/>
        <v>1064.8000000000004</v>
      </c>
      <c r="M79" s="17">
        <f>I79*1.1</f>
        <v>1064.8000000000004</v>
      </c>
      <c r="N79" s="17"/>
      <c r="O79" s="17"/>
      <c r="P79" s="17">
        <f t="shared" si="111"/>
        <v>0</v>
      </c>
      <c r="Q79" s="17"/>
      <c r="R79" s="17"/>
      <c r="S79" s="17"/>
    </row>
    <row r="80" spans="1:19" ht="35.450000000000003" customHeight="1" x14ac:dyDescent="0.25">
      <c r="A80" s="12"/>
      <c r="B80" s="4" t="s">
        <v>132</v>
      </c>
      <c r="C80" s="9" t="s">
        <v>42</v>
      </c>
      <c r="D80" s="34">
        <f t="shared" ref="D80:D83" si="112">SUM(E80:G80)</f>
        <v>0</v>
      </c>
      <c r="E80" s="34"/>
      <c r="F80" s="34"/>
      <c r="G80" s="34"/>
      <c r="H80" s="34">
        <f t="shared" si="109"/>
        <v>55.660000000000004</v>
      </c>
      <c r="I80" s="17">
        <v>55.660000000000004</v>
      </c>
      <c r="J80" s="34"/>
      <c r="K80" s="34"/>
      <c r="L80" s="34">
        <f t="shared" si="110"/>
        <v>61.226000000000006</v>
      </c>
      <c r="M80" s="17">
        <f t="shared" ref="M80:M85" si="113">I80*1.1</f>
        <v>61.226000000000006</v>
      </c>
      <c r="N80" s="34"/>
      <c r="O80" s="34"/>
      <c r="P80" s="34">
        <f t="shared" si="111"/>
        <v>0</v>
      </c>
      <c r="Q80" s="34"/>
      <c r="R80" s="34"/>
      <c r="S80" s="17"/>
    </row>
    <row r="81" spans="1:19" ht="26.45" customHeight="1" x14ac:dyDescent="0.25">
      <c r="A81" s="12"/>
      <c r="B81" s="4" t="s">
        <v>133</v>
      </c>
      <c r="C81" s="9" t="s">
        <v>43</v>
      </c>
      <c r="D81" s="34">
        <f t="shared" si="112"/>
        <v>0</v>
      </c>
      <c r="E81" s="34"/>
      <c r="F81" s="34"/>
      <c r="G81" s="34"/>
      <c r="H81" s="34">
        <f t="shared" si="109"/>
        <v>55.660000000000004</v>
      </c>
      <c r="I81" s="17">
        <v>55.660000000000004</v>
      </c>
      <c r="J81" s="34"/>
      <c r="K81" s="34"/>
      <c r="L81" s="34">
        <f t="shared" si="110"/>
        <v>61.226000000000006</v>
      </c>
      <c r="M81" s="17">
        <f t="shared" si="113"/>
        <v>61.226000000000006</v>
      </c>
      <c r="N81" s="34"/>
      <c r="O81" s="34"/>
      <c r="P81" s="34">
        <f t="shared" ref="P81:P83" si="114">SUM(Q81:S81)</f>
        <v>0</v>
      </c>
      <c r="Q81" s="34"/>
      <c r="R81" s="34"/>
      <c r="S81" s="17"/>
    </row>
    <row r="82" spans="1:19" ht="25.9" customHeight="1" x14ac:dyDescent="0.25">
      <c r="A82" s="12"/>
      <c r="B82" s="4" t="s">
        <v>134</v>
      </c>
      <c r="C82" s="9" t="s">
        <v>44</v>
      </c>
      <c r="D82" s="34">
        <f t="shared" si="112"/>
        <v>0</v>
      </c>
      <c r="E82" s="34"/>
      <c r="F82" s="34"/>
      <c r="G82" s="34"/>
      <c r="H82" s="34">
        <f t="shared" si="109"/>
        <v>36.300000000000004</v>
      </c>
      <c r="I82" s="17">
        <v>36.300000000000004</v>
      </c>
      <c r="J82" s="34"/>
      <c r="K82" s="34"/>
      <c r="L82" s="34">
        <f t="shared" si="110"/>
        <v>39.930000000000007</v>
      </c>
      <c r="M82" s="17">
        <f t="shared" si="113"/>
        <v>39.930000000000007</v>
      </c>
      <c r="N82" s="34"/>
      <c r="O82" s="34"/>
      <c r="P82" s="34">
        <f t="shared" si="114"/>
        <v>0</v>
      </c>
      <c r="Q82" s="34"/>
      <c r="R82" s="34"/>
      <c r="S82" s="17"/>
    </row>
    <row r="83" spans="1:19" ht="39" customHeight="1" x14ac:dyDescent="0.25">
      <c r="A83" s="12"/>
      <c r="B83" s="4" t="s">
        <v>135</v>
      </c>
      <c r="C83" s="9" t="s">
        <v>45</v>
      </c>
      <c r="D83" s="34">
        <f t="shared" si="112"/>
        <v>0</v>
      </c>
      <c r="E83" s="34"/>
      <c r="F83" s="34"/>
      <c r="G83" s="34"/>
      <c r="H83" s="34">
        <f t="shared" si="109"/>
        <v>114.95000000000003</v>
      </c>
      <c r="I83" s="17">
        <v>114.95000000000003</v>
      </c>
      <c r="J83" s="34"/>
      <c r="K83" s="34"/>
      <c r="L83" s="34">
        <f t="shared" si="110"/>
        <v>126.44500000000005</v>
      </c>
      <c r="M83" s="17">
        <f t="shared" si="113"/>
        <v>126.44500000000005</v>
      </c>
      <c r="N83" s="34"/>
      <c r="O83" s="34"/>
      <c r="P83" s="34">
        <f t="shared" si="114"/>
        <v>0</v>
      </c>
      <c r="Q83" s="34"/>
      <c r="R83" s="34"/>
      <c r="S83" s="17"/>
    </row>
    <row r="84" spans="1:19" ht="37.15" customHeight="1" x14ac:dyDescent="0.25">
      <c r="A84" s="12"/>
      <c r="B84" s="4" t="s">
        <v>136</v>
      </c>
      <c r="C84" s="9" t="s">
        <v>46</v>
      </c>
      <c r="D84" s="34">
        <f t="shared" ref="D84:D85" si="115">SUM(E84:G84)</f>
        <v>0</v>
      </c>
      <c r="E84" s="34"/>
      <c r="F84" s="34"/>
      <c r="G84" s="34"/>
      <c r="H84" s="34">
        <f t="shared" ref="H84:H85" si="116">SUM(I84:K84)</f>
        <v>70.180000000000007</v>
      </c>
      <c r="I84" s="17">
        <v>70.180000000000007</v>
      </c>
      <c r="J84" s="34"/>
      <c r="K84" s="34"/>
      <c r="L84" s="34">
        <f t="shared" ref="L84:L85" si="117">SUM(M84:O84)</f>
        <v>77.198000000000008</v>
      </c>
      <c r="M84" s="17">
        <f t="shared" si="113"/>
        <v>77.198000000000008</v>
      </c>
      <c r="N84" s="34"/>
      <c r="O84" s="34"/>
      <c r="P84" s="34">
        <f t="shared" ref="P84:P85" si="118">SUM(Q84:S84)</f>
        <v>0</v>
      </c>
      <c r="Q84" s="34"/>
      <c r="R84" s="34"/>
      <c r="S84" s="17"/>
    </row>
    <row r="85" spans="1:19" ht="93" customHeight="1" x14ac:dyDescent="0.25">
      <c r="A85" s="12"/>
      <c r="B85" s="4" t="s">
        <v>137</v>
      </c>
      <c r="C85" s="9" t="s">
        <v>112</v>
      </c>
      <c r="D85" s="34">
        <f t="shared" si="115"/>
        <v>0</v>
      </c>
      <c r="E85" s="34"/>
      <c r="F85" s="34"/>
      <c r="G85" s="34"/>
      <c r="H85" s="34">
        <f t="shared" si="116"/>
        <v>175.45000000000002</v>
      </c>
      <c r="I85" s="17">
        <v>175.45000000000002</v>
      </c>
      <c r="J85" s="34"/>
      <c r="K85" s="34"/>
      <c r="L85" s="34">
        <f t="shared" si="117"/>
        <v>192.99500000000003</v>
      </c>
      <c r="M85" s="17">
        <f t="shared" si="113"/>
        <v>192.99500000000003</v>
      </c>
      <c r="N85" s="34"/>
      <c r="O85" s="34"/>
      <c r="P85" s="34">
        <f t="shared" si="118"/>
        <v>0</v>
      </c>
      <c r="Q85" s="34"/>
      <c r="R85" s="34"/>
      <c r="S85" s="17"/>
    </row>
    <row r="86" spans="1:19" ht="28.9" customHeight="1" x14ac:dyDescent="0.25">
      <c r="A86" s="20" t="s">
        <v>47</v>
      </c>
      <c r="B86" s="22">
        <v>12</v>
      </c>
      <c r="C86" s="22" t="s">
        <v>48</v>
      </c>
      <c r="D86" s="23">
        <f>SUM(E86:G86)</f>
        <v>0</v>
      </c>
      <c r="E86" s="23">
        <f>E88</f>
        <v>0</v>
      </c>
      <c r="F86" s="23">
        <f>F88</f>
        <v>0</v>
      </c>
      <c r="G86" s="23">
        <f>G88</f>
        <v>0</v>
      </c>
      <c r="H86" s="23">
        <f>I86+J86+K86</f>
        <v>2420</v>
      </c>
      <c r="I86" s="23">
        <f>I88</f>
        <v>2420</v>
      </c>
      <c r="J86" s="23">
        <f t="shared" ref="J86:K86" si="119">J88</f>
        <v>0</v>
      </c>
      <c r="K86" s="23">
        <f t="shared" si="119"/>
        <v>0</v>
      </c>
      <c r="L86" s="23">
        <f>M86+N86+O86</f>
        <v>2662</v>
      </c>
      <c r="M86" s="23">
        <f>M88</f>
        <v>2662</v>
      </c>
      <c r="N86" s="23">
        <f t="shared" ref="N86:O86" si="120">N88</f>
        <v>0</v>
      </c>
      <c r="O86" s="23">
        <f t="shared" si="120"/>
        <v>0</v>
      </c>
      <c r="P86" s="23">
        <f>Q86+R86+S86</f>
        <v>0</v>
      </c>
      <c r="Q86" s="23">
        <f>Q88</f>
        <v>0</v>
      </c>
      <c r="R86" s="23">
        <f t="shared" ref="R86:S86" si="121">R88</f>
        <v>0</v>
      </c>
      <c r="S86" s="23">
        <f t="shared" si="121"/>
        <v>0</v>
      </c>
    </row>
    <row r="87" spans="1:19" ht="26.45" customHeight="1" x14ac:dyDescent="0.25">
      <c r="A87" s="12"/>
      <c r="B87" s="4"/>
      <c r="C87" s="38" t="s">
        <v>16</v>
      </c>
      <c r="D87" s="39">
        <f t="shared" ref="D87:D88" si="122">SUM(E87:G87)</f>
        <v>0</v>
      </c>
      <c r="E87" s="39"/>
      <c r="F87" s="39"/>
      <c r="G87" s="39"/>
      <c r="H87" s="39">
        <f t="shared" ref="H87:H88" si="123">SUM(I87:K87)</f>
        <v>20</v>
      </c>
      <c r="I87" s="39">
        <v>20</v>
      </c>
      <c r="J87" s="39"/>
      <c r="K87" s="39"/>
      <c r="L87" s="39">
        <f t="shared" ref="L87:L88" si="124">SUM(M87:O87)</f>
        <v>20</v>
      </c>
      <c r="M87" s="39">
        <v>20</v>
      </c>
      <c r="N87" s="39"/>
      <c r="O87" s="39"/>
      <c r="P87" s="39">
        <f t="shared" ref="P87:P88" si="125">SUM(Q87:S87)</f>
        <v>0</v>
      </c>
      <c r="Q87" s="39"/>
      <c r="R87" s="39"/>
      <c r="S87" s="39"/>
    </row>
    <row r="88" spans="1:19" ht="33" customHeight="1" x14ac:dyDescent="0.25">
      <c r="A88" s="12"/>
      <c r="B88" s="4" t="s">
        <v>108</v>
      </c>
      <c r="C88" s="38" t="s">
        <v>113</v>
      </c>
      <c r="D88" s="21">
        <f t="shared" si="122"/>
        <v>0</v>
      </c>
      <c r="E88" s="21"/>
      <c r="F88" s="21"/>
      <c r="G88" s="21"/>
      <c r="H88" s="21">
        <f t="shared" si="123"/>
        <v>2420</v>
      </c>
      <c r="I88" s="21">
        <v>2420</v>
      </c>
      <c r="J88" s="21"/>
      <c r="K88" s="21"/>
      <c r="L88" s="21">
        <f t="shared" si="124"/>
        <v>2662</v>
      </c>
      <c r="M88" s="21">
        <v>2662</v>
      </c>
      <c r="N88" s="21"/>
      <c r="O88" s="21"/>
      <c r="P88" s="21">
        <f t="shared" si="125"/>
        <v>0</v>
      </c>
      <c r="Q88" s="21"/>
      <c r="R88" s="21"/>
      <c r="S88" s="21"/>
    </row>
    <row r="90" spans="1:19" ht="52.15" customHeight="1" x14ac:dyDescent="0.25"/>
  </sheetData>
  <mergeCells count="10">
    <mergeCell ref="D2:P2"/>
    <mergeCell ref="R3:S3"/>
    <mergeCell ref="A4:A6"/>
    <mergeCell ref="B4:B6"/>
    <mergeCell ref="C4:C6"/>
    <mergeCell ref="D4:S4"/>
    <mergeCell ref="D5:G5"/>
    <mergeCell ref="H5:K5"/>
    <mergeCell ref="L5:O5"/>
    <mergeCell ref="P5:S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3.2</vt:lpstr>
      <vt:lpstr>3ა.2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Gia Kobalia</cp:lastModifiedBy>
  <cp:lastPrinted>2016-04-15T06:59:54Z</cp:lastPrinted>
  <dcterms:created xsi:type="dcterms:W3CDTF">2015-11-13T09:57:34Z</dcterms:created>
  <dcterms:modified xsi:type="dcterms:W3CDTF">2019-04-23T12:11:52Z</dcterms:modified>
</cp:coreProperties>
</file>